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i Zhi\Desktop\"/>
    </mc:Choice>
  </mc:AlternateContent>
  <xr:revisionPtr revIDLastSave="0" documentId="13_ncr:1_{6D3BC8AE-997E-4848-88E7-1EF8488FDA06}" xr6:coauthVersionLast="32" xr6:coauthVersionMax="32" xr10:uidLastSave="{00000000-0000-0000-0000-000000000000}"/>
  <bookViews>
    <workbookView xWindow="0" yWindow="0" windowWidth="20160" windowHeight="8136" xr2:uid="{D40AF49D-5981-46E2-A356-A14204D3B7F5}"/>
  </bookViews>
  <sheets>
    <sheet name="Lifetime comparison" sheetId="3" r:id="rId1"/>
    <sheet name="Static Comparison" sheetId="1" r:id="rId2"/>
    <sheet name="StashAway Pricing" sheetId="2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E14" i="3"/>
  <c r="D14" i="3"/>
  <c r="B14" i="3"/>
  <c r="I14" i="3" l="1"/>
  <c r="H14" i="3"/>
  <c r="D15" i="3" s="1"/>
  <c r="H15" i="3" s="1"/>
  <c r="E15" i="3" l="1"/>
  <c r="E16" i="3" s="1"/>
  <c r="I16" i="3" s="1"/>
  <c r="G14" i="3"/>
  <c r="K14" i="3" s="1"/>
  <c r="D16" i="3"/>
  <c r="H16" i="3" s="1"/>
  <c r="B5" i="1"/>
  <c r="B6" i="1"/>
  <c r="B7" i="1"/>
  <c r="B9" i="1"/>
  <c r="B10" i="1"/>
  <c r="B11" i="1"/>
  <c r="B4" i="1"/>
  <c r="F14" i="3"/>
  <c r="J14" i="3" s="1"/>
  <c r="M14" i="3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B3" i="2"/>
  <c r="C3" i="2"/>
  <c r="C7" i="1"/>
  <c r="C9" i="1"/>
  <c r="C10" i="1"/>
  <c r="C11" i="1"/>
  <c r="C8" i="1"/>
  <c r="C6" i="1"/>
  <c r="C5" i="1"/>
  <c r="C4" i="1"/>
  <c r="D5" i="1"/>
  <c r="D6" i="1"/>
  <c r="D7" i="1"/>
  <c r="D8" i="1"/>
  <c r="D9" i="1"/>
  <c r="D10" i="1"/>
  <c r="D11" i="1"/>
  <c r="D4" i="1"/>
  <c r="E4" i="1"/>
  <c r="G4" i="1" s="1"/>
  <c r="H4" i="1" s="1"/>
  <c r="A8" i="1"/>
  <c r="B8" i="1" s="1"/>
  <c r="I15" i="3" l="1"/>
  <c r="E17" i="3" s="1"/>
  <c r="C15" i="3"/>
  <c r="G15" i="3" s="1"/>
  <c r="K15" i="3" s="1"/>
  <c r="B15" i="3"/>
  <c r="B4" i="2"/>
  <c r="B5" i="2" s="1"/>
  <c r="B6" i="2" s="1"/>
  <c r="B7" i="2" s="1"/>
  <c r="B8" i="2" s="1"/>
  <c r="C4" i="2"/>
  <c r="E6" i="1" s="1"/>
  <c r="G6" i="1" s="1"/>
  <c r="H6" i="1" s="1"/>
  <c r="C5" i="2"/>
  <c r="D17" i="3"/>
  <c r="H17" i="3" s="1"/>
  <c r="D18" i="3" s="1"/>
  <c r="H18" i="3" s="1"/>
  <c r="L14" i="3"/>
  <c r="L15" i="3" s="1"/>
  <c r="L16" i="3" s="1"/>
  <c r="E5" i="1"/>
  <c r="G5" i="1" s="1"/>
  <c r="H5" i="1" s="1"/>
  <c r="E18" i="3" l="1"/>
  <c r="E19" i="3" s="1"/>
  <c r="I17" i="3"/>
  <c r="M15" i="3"/>
  <c r="M16" i="3" s="1"/>
  <c r="C16" i="3"/>
  <c r="G16" i="3" s="1"/>
  <c r="E7" i="1"/>
  <c r="G7" i="1" s="1"/>
  <c r="H7" i="1" s="1"/>
  <c r="C6" i="2"/>
  <c r="D19" i="3"/>
  <c r="H19" i="3" s="1"/>
  <c r="F15" i="3"/>
  <c r="J15" i="3" s="1"/>
  <c r="I18" i="3" l="1"/>
  <c r="C17" i="3"/>
  <c r="G17" i="3" s="1"/>
  <c r="C18" i="3" s="1"/>
  <c r="G18" i="3" s="1"/>
  <c r="K16" i="3"/>
  <c r="B16" i="3"/>
  <c r="F16" i="3" s="1"/>
  <c r="E8" i="1"/>
  <c r="G8" i="1" s="1"/>
  <c r="H8" i="1" s="1"/>
  <c r="C7" i="2"/>
  <c r="I19" i="3"/>
  <c r="D20" i="3"/>
  <c r="H20" i="3" s="1"/>
  <c r="E20" i="3" l="1"/>
  <c r="E21" i="3" s="1"/>
  <c r="E22" i="3" s="1"/>
  <c r="C19" i="3"/>
  <c r="G19" i="3" s="1"/>
  <c r="C20" i="3" s="1"/>
  <c r="G20" i="3" s="1"/>
  <c r="E9" i="1"/>
  <c r="G9" i="1" s="1"/>
  <c r="H9" i="1" s="1"/>
  <c r="C8" i="2"/>
  <c r="E10" i="1" s="1"/>
  <c r="D21" i="3"/>
  <c r="H21" i="3" s="1"/>
  <c r="J16" i="3"/>
  <c r="B17" i="3"/>
  <c r="I20" i="3" l="1"/>
  <c r="C21" i="3"/>
  <c r="G10" i="1"/>
  <c r="H10" i="1" s="1"/>
  <c r="E11" i="1"/>
  <c r="G11" i="1" s="1"/>
  <c r="H11" i="1" s="1"/>
  <c r="I21" i="3"/>
  <c r="D22" i="3"/>
  <c r="H22" i="3" s="1"/>
  <c r="F17" i="3"/>
  <c r="J17" i="3" s="1"/>
  <c r="M17" i="3"/>
  <c r="L17" i="3"/>
  <c r="K17" i="3"/>
  <c r="G21" i="3" l="1"/>
  <c r="C22" i="3" s="1"/>
  <c r="I22" i="3"/>
  <c r="E23" i="3" s="1"/>
  <c r="E24" i="3" s="1"/>
  <c r="E25" i="3" s="1"/>
  <c r="D23" i="3"/>
  <c r="H23" i="3" s="1"/>
  <c r="B18" i="3"/>
  <c r="G22" i="3" l="1"/>
  <c r="C23" i="3" s="1"/>
  <c r="I23" i="3"/>
  <c r="D24" i="3"/>
  <c r="H24" i="3" s="1"/>
  <c r="L18" i="3"/>
  <c r="K18" i="3"/>
  <c r="F18" i="3"/>
  <c r="J18" i="3" s="1"/>
  <c r="M18" i="3"/>
  <c r="G23" i="3" l="1"/>
  <c r="C24" i="3" s="1"/>
  <c r="I24" i="3"/>
  <c r="D25" i="3"/>
  <c r="H25" i="3" s="1"/>
  <c r="B19" i="3"/>
  <c r="G24" i="3" l="1"/>
  <c r="C25" i="3" s="1"/>
  <c r="I25" i="3"/>
  <c r="E26" i="3" s="1"/>
  <c r="E27" i="3" s="1"/>
  <c r="E28" i="3" s="1"/>
  <c r="D26" i="3"/>
  <c r="H26" i="3" s="1"/>
  <c r="M19" i="3"/>
  <c r="F19" i="3"/>
  <c r="J19" i="3" s="1"/>
  <c r="K19" i="3"/>
  <c r="L19" i="3"/>
  <c r="G25" i="3" l="1"/>
  <c r="C26" i="3" s="1"/>
  <c r="I26" i="3"/>
  <c r="D27" i="3"/>
  <c r="H27" i="3" s="1"/>
  <c r="B20" i="3"/>
  <c r="G26" i="3" l="1"/>
  <c r="C27" i="3" s="1"/>
  <c r="I27" i="3"/>
  <c r="D28" i="3"/>
  <c r="H28" i="3" s="1"/>
  <c r="M20" i="3"/>
  <c r="F20" i="3"/>
  <c r="J20" i="3" s="1"/>
  <c r="K20" i="3"/>
  <c r="L20" i="3"/>
  <c r="G27" i="3" l="1"/>
  <c r="C28" i="3" s="1"/>
  <c r="I28" i="3"/>
  <c r="E29" i="3" s="1"/>
  <c r="E30" i="3" s="1"/>
  <c r="E31" i="3" s="1"/>
  <c r="D29" i="3"/>
  <c r="H29" i="3" s="1"/>
  <c r="B21" i="3"/>
  <c r="G28" i="3" l="1"/>
  <c r="C29" i="3" s="1"/>
  <c r="I29" i="3"/>
  <c r="D30" i="3"/>
  <c r="H30" i="3" s="1"/>
  <c r="K21" i="3"/>
  <c r="F21" i="3"/>
  <c r="J21" i="3" s="1"/>
  <c r="L21" i="3"/>
  <c r="M21" i="3"/>
  <c r="G29" i="3" l="1"/>
  <c r="C30" i="3" s="1"/>
  <c r="I30" i="3"/>
  <c r="D31" i="3"/>
  <c r="H31" i="3" s="1"/>
  <c r="B22" i="3"/>
  <c r="G30" i="3" l="1"/>
  <c r="C31" i="3" s="1"/>
  <c r="I31" i="3"/>
  <c r="E32" i="3" s="1"/>
  <c r="E33" i="3" s="1"/>
  <c r="E34" i="3" s="1"/>
  <c r="D32" i="3"/>
  <c r="H32" i="3" s="1"/>
  <c r="K22" i="3"/>
  <c r="F22" i="3"/>
  <c r="J22" i="3" s="1"/>
  <c r="L22" i="3"/>
  <c r="M22" i="3"/>
  <c r="G31" i="3" l="1"/>
  <c r="C32" i="3" s="1"/>
  <c r="I32" i="3"/>
  <c r="D33" i="3"/>
  <c r="H33" i="3" s="1"/>
  <c r="B23" i="3"/>
  <c r="G32" i="3" l="1"/>
  <c r="C33" i="3" s="1"/>
  <c r="I33" i="3"/>
  <c r="D34" i="3"/>
  <c r="H34" i="3" s="1"/>
  <c r="M23" i="3"/>
  <c r="F23" i="3"/>
  <c r="J23" i="3" s="1"/>
  <c r="L23" i="3"/>
  <c r="K23" i="3"/>
  <c r="G33" i="3" l="1"/>
  <c r="C34" i="3" s="1"/>
  <c r="I34" i="3"/>
  <c r="E35" i="3" s="1"/>
  <c r="E36" i="3" s="1"/>
  <c r="E37" i="3" s="1"/>
  <c r="D35" i="3"/>
  <c r="H35" i="3" s="1"/>
  <c r="B24" i="3"/>
  <c r="G34" i="3" l="1"/>
  <c r="C35" i="3" s="1"/>
  <c r="I35" i="3"/>
  <c r="D36" i="3"/>
  <c r="H36" i="3" s="1"/>
  <c r="M24" i="3"/>
  <c r="F24" i="3"/>
  <c r="J24" i="3" s="1"/>
  <c r="L24" i="3"/>
  <c r="K24" i="3"/>
  <c r="G35" i="3" l="1"/>
  <c r="C36" i="3" s="1"/>
  <c r="I36" i="3"/>
  <c r="D37" i="3"/>
  <c r="H37" i="3" s="1"/>
  <c r="B25" i="3"/>
  <c r="G36" i="3" l="1"/>
  <c r="C37" i="3" s="1"/>
  <c r="I37" i="3"/>
  <c r="E38" i="3" s="1"/>
  <c r="E39" i="3" s="1"/>
  <c r="E40" i="3" s="1"/>
  <c r="D38" i="3"/>
  <c r="H38" i="3" s="1"/>
  <c r="K25" i="3"/>
  <c r="F25" i="3"/>
  <c r="J25" i="3" s="1"/>
  <c r="M25" i="3"/>
  <c r="L25" i="3"/>
  <c r="G37" i="3" l="1"/>
  <c r="C38" i="3" s="1"/>
  <c r="I38" i="3"/>
  <c r="D39" i="3"/>
  <c r="H39" i="3" s="1"/>
  <c r="B26" i="3"/>
  <c r="G38" i="3" l="1"/>
  <c r="C39" i="3" s="1"/>
  <c r="I39" i="3"/>
  <c r="D40" i="3"/>
  <c r="H40" i="3" s="1"/>
  <c r="L26" i="3"/>
  <c r="F26" i="3"/>
  <c r="J26" i="3" s="1"/>
  <c r="M26" i="3"/>
  <c r="K26" i="3"/>
  <c r="G39" i="3" l="1"/>
  <c r="C40" i="3" s="1"/>
  <c r="I40" i="3"/>
  <c r="E41" i="3" s="1"/>
  <c r="E42" i="3" s="1"/>
  <c r="E43" i="3" s="1"/>
  <c r="D41" i="3"/>
  <c r="H41" i="3" s="1"/>
  <c r="B27" i="3"/>
  <c r="G40" i="3" l="1"/>
  <c r="C41" i="3" s="1"/>
  <c r="I41" i="3"/>
  <c r="D42" i="3"/>
  <c r="H42" i="3" s="1"/>
  <c r="M27" i="3"/>
  <c r="F27" i="3"/>
  <c r="J27" i="3" s="1"/>
  <c r="L27" i="3"/>
  <c r="K27" i="3"/>
  <c r="G41" i="3" l="1"/>
  <c r="C42" i="3" s="1"/>
  <c r="I42" i="3"/>
  <c r="D43" i="3"/>
  <c r="H43" i="3" s="1"/>
  <c r="B28" i="3"/>
  <c r="G42" i="3" l="1"/>
  <c r="C43" i="3" s="1"/>
  <c r="I43" i="3"/>
  <c r="E44" i="3" s="1"/>
  <c r="E45" i="3" s="1"/>
  <c r="E46" i="3" s="1"/>
  <c r="D44" i="3"/>
  <c r="H44" i="3" s="1"/>
  <c r="M28" i="3"/>
  <c r="F28" i="3"/>
  <c r="J28" i="3" s="1"/>
  <c r="K28" i="3"/>
  <c r="L28" i="3"/>
  <c r="G43" i="3" l="1"/>
  <c r="C44" i="3" s="1"/>
  <c r="I44" i="3"/>
  <c r="D45" i="3"/>
  <c r="H45" i="3" s="1"/>
  <c r="B29" i="3"/>
  <c r="G44" i="3" l="1"/>
  <c r="C45" i="3" s="1"/>
  <c r="I45" i="3"/>
  <c r="D46" i="3"/>
  <c r="H46" i="3" s="1"/>
  <c r="K29" i="3"/>
  <c r="M29" i="3"/>
  <c r="L29" i="3"/>
  <c r="F29" i="3"/>
  <c r="J29" i="3" s="1"/>
  <c r="G45" i="3" l="1"/>
  <c r="C46" i="3" s="1"/>
  <c r="I46" i="3"/>
  <c r="E47" i="3" s="1"/>
  <c r="E48" i="3" s="1"/>
  <c r="E49" i="3" s="1"/>
  <c r="D47" i="3"/>
  <c r="H47" i="3" s="1"/>
  <c r="B30" i="3"/>
  <c r="G46" i="3" l="1"/>
  <c r="C47" i="3" s="1"/>
  <c r="I47" i="3"/>
  <c r="D48" i="3"/>
  <c r="H48" i="3" s="1"/>
  <c r="K30" i="3"/>
  <c r="F30" i="3"/>
  <c r="J30" i="3" s="1"/>
  <c r="M30" i="3"/>
  <c r="L30" i="3"/>
  <c r="G47" i="3" l="1"/>
  <c r="C48" i="3" s="1"/>
  <c r="I48" i="3"/>
  <c r="D49" i="3"/>
  <c r="H49" i="3" s="1"/>
  <c r="B31" i="3"/>
  <c r="G48" i="3" l="1"/>
  <c r="C49" i="3" s="1"/>
  <c r="I49" i="3"/>
  <c r="E50" i="3" s="1"/>
  <c r="E51" i="3" s="1"/>
  <c r="E52" i="3" s="1"/>
  <c r="D50" i="3"/>
  <c r="H50" i="3" s="1"/>
  <c r="M31" i="3"/>
  <c r="F31" i="3"/>
  <c r="J31" i="3" s="1"/>
  <c r="L31" i="3"/>
  <c r="K31" i="3"/>
  <c r="G49" i="3" l="1"/>
  <c r="C50" i="3" s="1"/>
  <c r="I50" i="3"/>
  <c r="D51" i="3"/>
  <c r="H51" i="3" s="1"/>
  <c r="B32" i="3"/>
  <c r="G50" i="3" l="1"/>
  <c r="C51" i="3" s="1"/>
  <c r="I51" i="3"/>
  <c r="D52" i="3"/>
  <c r="H52" i="3" s="1"/>
  <c r="M32" i="3"/>
  <c r="F32" i="3"/>
  <c r="J32" i="3" s="1"/>
  <c r="L32" i="3"/>
  <c r="K32" i="3"/>
  <c r="G51" i="3" l="1"/>
  <c r="C52" i="3" s="1"/>
  <c r="I52" i="3"/>
  <c r="E53" i="3" s="1"/>
  <c r="E54" i="3" s="1"/>
  <c r="E55" i="3" s="1"/>
  <c r="D53" i="3"/>
  <c r="H53" i="3" s="1"/>
  <c r="B33" i="3"/>
  <c r="G52" i="3" l="1"/>
  <c r="C53" i="3" s="1"/>
  <c r="I53" i="3"/>
  <c r="D54" i="3"/>
  <c r="H54" i="3" s="1"/>
  <c r="K33" i="3"/>
  <c r="F33" i="3"/>
  <c r="J33" i="3" s="1"/>
  <c r="M33" i="3"/>
  <c r="L33" i="3"/>
  <c r="G53" i="3" l="1"/>
  <c r="C54" i="3" s="1"/>
  <c r="I54" i="3"/>
  <c r="D55" i="3"/>
  <c r="H55" i="3" s="1"/>
  <c r="B34" i="3"/>
  <c r="G54" i="3" l="1"/>
  <c r="C55" i="3" s="1"/>
  <c r="I55" i="3"/>
  <c r="E56" i="3" s="1"/>
  <c r="E57" i="3" s="1"/>
  <c r="E58" i="3" s="1"/>
  <c r="D56" i="3"/>
  <c r="H56" i="3" s="1"/>
  <c r="K34" i="3"/>
  <c r="L34" i="3"/>
  <c r="F34" i="3"/>
  <c r="J34" i="3" s="1"/>
  <c r="M34" i="3"/>
  <c r="G55" i="3" l="1"/>
  <c r="C56" i="3" s="1"/>
  <c r="I56" i="3"/>
  <c r="D57" i="3"/>
  <c r="H57" i="3" s="1"/>
  <c r="B35" i="3"/>
  <c r="G56" i="3" l="1"/>
  <c r="C57" i="3" s="1"/>
  <c r="I57" i="3"/>
  <c r="D58" i="3"/>
  <c r="H58" i="3" s="1"/>
  <c r="M35" i="3"/>
  <c r="L35" i="3"/>
  <c r="K35" i="3"/>
  <c r="F35" i="3"/>
  <c r="J35" i="3" s="1"/>
  <c r="G57" i="3" l="1"/>
  <c r="C58" i="3" s="1"/>
  <c r="I58" i="3"/>
  <c r="E59" i="3" s="1"/>
  <c r="E60" i="3" s="1"/>
  <c r="E61" i="3" s="1"/>
  <c r="D59" i="3"/>
  <c r="H59" i="3" s="1"/>
  <c r="B36" i="3"/>
  <c r="G58" i="3" l="1"/>
  <c r="C59" i="3" s="1"/>
  <c r="I59" i="3"/>
  <c r="D60" i="3"/>
  <c r="H60" i="3" s="1"/>
  <c r="F36" i="3"/>
  <c r="J36" i="3" s="1"/>
  <c r="M36" i="3"/>
  <c r="L36" i="3"/>
  <c r="K36" i="3"/>
  <c r="G59" i="3" l="1"/>
  <c r="C60" i="3" s="1"/>
  <c r="I60" i="3"/>
  <c r="D61" i="3"/>
  <c r="H61" i="3" s="1"/>
  <c r="B37" i="3"/>
  <c r="G60" i="3" l="1"/>
  <c r="C61" i="3" s="1"/>
  <c r="G61" i="3" s="1"/>
  <c r="I61" i="3"/>
  <c r="E62" i="3" s="1"/>
  <c r="E63" i="3" s="1"/>
  <c r="E64" i="3" s="1"/>
  <c r="D62" i="3"/>
  <c r="H62" i="3" s="1"/>
  <c r="K37" i="3"/>
  <c r="M37" i="3"/>
  <c r="F37" i="3"/>
  <c r="J37" i="3" s="1"/>
  <c r="L37" i="3"/>
  <c r="C62" i="3" l="1"/>
  <c r="G62" i="3" s="1"/>
  <c r="C63" i="3" s="1"/>
  <c r="G63" i="3" s="1"/>
  <c r="I62" i="3"/>
  <c r="D63" i="3"/>
  <c r="H63" i="3" s="1"/>
  <c r="B38" i="3"/>
  <c r="C64" i="3" l="1"/>
  <c r="G64" i="3" s="1"/>
  <c r="I63" i="3"/>
  <c r="D64" i="3"/>
  <c r="H64" i="3" s="1"/>
  <c r="K38" i="3"/>
  <c r="F38" i="3"/>
  <c r="J38" i="3" s="1"/>
  <c r="M38" i="3"/>
  <c r="L38" i="3"/>
  <c r="C65" i="3" l="1"/>
  <c r="G65" i="3" s="1"/>
  <c r="I64" i="3"/>
  <c r="E65" i="3" s="1"/>
  <c r="E66" i="3" s="1"/>
  <c r="E67" i="3" s="1"/>
  <c r="D65" i="3"/>
  <c r="H65" i="3" s="1"/>
  <c r="B39" i="3"/>
  <c r="C66" i="3" l="1"/>
  <c r="G66" i="3" s="1"/>
  <c r="I65" i="3"/>
  <c r="D66" i="3"/>
  <c r="H66" i="3" s="1"/>
  <c r="M39" i="3"/>
  <c r="L39" i="3"/>
  <c r="K39" i="3"/>
  <c r="F39" i="3"/>
  <c r="J39" i="3" s="1"/>
  <c r="C67" i="3" l="1"/>
  <c r="G67" i="3" s="1"/>
  <c r="I66" i="3"/>
  <c r="D67" i="3"/>
  <c r="H67" i="3" s="1"/>
  <c r="B40" i="3"/>
  <c r="C68" i="3" l="1"/>
  <c r="G68" i="3" s="1"/>
  <c r="I67" i="3"/>
  <c r="E68" i="3" s="1"/>
  <c r="E69" i="3" s="1"/>
  <c r="E70" i="3" s="1"/>
  <c r="D68" i="3"/>
  <c r="H68" i="3" s="1"/>
  <c r="M40" i="3"/>
  <c r="F40" i="3"/>
  <c r="J40" i="3" s="1"/>
  <c r="L40" i="3"/>
  <c r="K40" i="3"/>
  <c r="C69" i="3" l="1"/>
  <c r="G69" i="3" s="1"/>
  <c r="I68" i="3"/>
  <c r="D69" i="3"/>
  <c r="H69" i="3" s="1"/>
  <c r="B41" i="3"/>
  <c r="C70" i="3" l="1"/>
  <c r="G70" i="3" s="1"/>
  <c r="I69" i="3"/>
  <c r="D70" i="3"/>
  <c r="H70" i="3" s="1"/>
  <c r="K41" i="3"/>
  <c r="M41" i="3"/>
  <c r="F41" i="3"/>
  <c r="J41" i="3" s="1"/>
  <c r="L41" i="3"/>
  <c r="C71" i="3" l="1"/>
  <c r="G71" i="3" s="1"/>
  <c r="I70" i="3"/>
  <c r="E71" i="3" s="1"/>
  <c r="E72" i="3" s="1"/>
  <c r="E73" i="3" s="1"/>
  <c r="D71" i="3"/>
  <c r="H71" i="3" s="1"/>
  <c r="B42" i="3"/>
  <c r="C72" i="3" l="1"/>
  <c r="G72" i="3" s="1"/>
  <c r="I71" i="3"/>
  <c r="D72" i="3"/>
  <c r="H72" i="3" s="1"/>
  <c r="L42" i="3"/>
  <c r="F42" i="3"/>
  <c r="J42" i="3" s="1"/>
  <c r="K42" i="3"/>
  <c r="M42" i="3"/>
  <c r="C73" i="3" l="1"/>
  <c r="G73" i="3" s="1"/>
  <c r="I72" i="3"/>
  <c r="D73" i="3"/>
  <c r="H73" i="3" s="1"/>
  <c r="B43" i="3"/>
  <c r="C74" i="3" l="1"/>
  <c r="G74" i="3" s="1"/>
  <c r="I73" i="3"/>
  <c r="E74" i="3" s="1"/>
  <c r="E75" i="3" s="1"/>
  <c r="E76" i="3" s="1"/>
  <c r="D74" i="3"/>
  <c r="H74" i="3" s="1"/>
  <c r="M43" i="3"/>
  <c r="L43" i="3"/>
  <c r="F43" i="3"/>
  <c r="J43" i="3" s="1"/>
  <c r="K43" i="3"/>
  <c r="C75" i="3" l="1"/>
  <c r="G75" i="3" s="1"/>
  <c r="I74" i="3"/>
  <c r="D75" i="3"/>
  <c r="H75" i="3" s="1"/>
  <c r="B44" i="3"/>
  <c r="C76" i="3" l="1"/>
  <c r="G76" i="3" s="1"/>
  <c r="I75" i="3"/>
  <c r="D76" i="3"/>
  <c r="H76" i="3" s="1"/>
  <c r="M44" i="3"/>
  <c r="F44" i="3"/>
  <c r="J44" i="3" s="1"/>
  <c r="L44" i="3"/>
  <c r="K44" i="3"/>
  <c r="C77" i="3" l="1"/>
  <c r="G77" i="3" s="1"/>
  <c r="I76" i="3"/>
  <c r="E77" i="3" s="1"/>
  <c r="E78" i="3" s="1"/>
  <c r="E79" i="3" s="1"/>
  <c r="D77" i="3"/>
  <c r="H77" i="3" s="1"/>
  <c r="B45" i="3"/>
  <c r="C78" i="3" l="1"/>
  <c r="G78" i="3" s="1"/>
  <c r="I77" i="3"/>
  <c r="D78" i="3"/>
  <c r="H78" i="3" s="1"/>
  <c r="K45" i="3"/>
  <c r="M45" i="3"/>
  <c r="F45" i="3"/>
  <c r="J45" i="3" s="1"/>
  <c r="L45" i="3"/>
  <c r="C79" i="3" l="1"/>
  <c r="G79" i="3" s="1"/>
  <c r="I78" i="3"/>
  <c r="D79" i="3"/>
  <c r="H79" i="3" s="1"/>
  <c r="B46" i="3"/>
  <c r="C80" i="3" l="1"/>
  <c r="G80" i="3" s="1"/>
  <c r="I79" i="3"/>
  <c r="E80" i="3" s="1"/>
  <c r="E81" i="3" s="1"/>
  <c r="E82" i="3" s="1"/>
  <c r="D80" i="3"/>
  <c r="H80" i="3" s="1"/>
  <c r="K46" i="3"/>
  <c r="F46" i="3"/>
  <c r="J46" i="3" s="1"/>
  <c r="M46" i="3"/>
  <c r="L46" i="3"/>
  <c r="C81" i="3" l="1"/>
  <c r="G81" i="3" s="1"/>
  <c r="I80" i="3"/>
  <c r="D81" i="3"/>
  <c r="H81" i="3" s="1"/>
  <c r="B47" i="3"/>
  <c r="C82" i="3" l="1"/>
  <c r="G82" i="3" s="1"/>
  <c r="I81" i="3"/>
  <c r="D82" i="3"/>
  <c r="H82" i="3" s="1"/>
  <c r="M47" i="3"/>
  <c r="F47" i="3"/>
  <c r="J47" i="3" s="1"/>
  <c r="K47" i="3"/>
  <c r="L47" i="3"/>
  <c r="C83" i="3" l="1"/>
  <c r="G83" i="3" s="1"/>
  <c r="I82" i="3"/>
  <c r="E83" i="3" s="1"/>
  <c r="E84" i="3" s="1"/>
  <c r="E85" i="3" s="1"/>
  <c r="D83" i="3"/>
  <c r="H83" i="3" s="1"/>
  <c r="B48" i="3"/>
  <c r="C84" i="3" l="1"/>
  <c r="G84" i="3" s="1"/>
  <c r="I83" i="3"/>
  <c r="D84" i="3"/>
  <c r="H84" i="3" s="1"/>
  <c r="M48" i="3"/>
  <c r="F48" i="3"/>
  <c r="J48" i="3" s="1"/>
  <c r="L48" i="3"/>
  <c r="K48" i="3"/>
  <c r="C85" i="3" l="1"/>
  <c r="G85" i="3" s="1"/>
  <c r="I84" i="3"/>
  <c r="D85" i="3"/>
  <c r="H85" i="3" s="1"/>
  <c r="B49" i="3"/>
  <c r="C86" i="3" l="1"/>
  <c r="G86" i="3" s="1"/>
  <c r="I85" i="3"/>
  <c r="E86" i="3" s="1"/>
  <c r="E87" i="3" s="1"/>
  <c r="E88" i="3" s="1"/>
  <c r="D86" i="3"/>
  <c r="H86" i="3" s="1"/>
  <c r="K49" i="3"/>
  <c r="M49" i="3"/>
  <c r="L49" i="3"/>
  <c r="F49" i="3"/>
  <c r="J49" i="3" s="1"/>
  <c r="C87" i="3" l="1"/>
  <c r="G87" i="3" s="1"/>
  <c r="I86" i="3"/>
  <c r="D87" i="3"/>
  <c r="H87" i="3" s="1"/>
  <c r="B50" i="3"/>
  <c r="C88" i="3" l="1"/>
  <c r="G88" i="3" s="1"/>
  <c r="I87" i="3"/>
  <c r="D88" i="3"/>
  <c r="H88" i="3" s="1"/>
  <c r="K50" i="3"/>
  <c r="L50" i="3"/>
  <c r="F50" i="3"/>
  <c r="J50" i="3" s="1"/>
  <c r="M50" i="3"/>
  <c r="C89" i="3" l="1"/>
  <c r="G89" i="3" s="1"/>
  <c r="I88" i="3"/>
  <c r="E89" i="3" s="1"/>
  <c r="E90" i="3" s="1"/>
  <c r="E91" i="3" s="1"/>
  <c r="D89" i="3"/>
  <c r="H89" i="3" s="1"/>
  <c r="B51" i="3"/>
  <c r="C90" i="3" l="1"/>
  <c r="G90" i="3" s="1"/>
  <c r="I89" i="3"/>
  <c r="D90" i="3"/>
  <c r="H90" i="3" s="1"/>
  <c r="F51" i="3"/>
  <c r="J51" i="3" s="1"/>
  <c r="L51" i="3"/>
  <c r="K51" i="3"/>
  <c r="M51" i="3"/>
  <c r="C91" i="3" l="1"/>
  <c r="G91" i="3" s="1"/>
  <c r="I90" i="3"/>
  <c r="D91" i="3"/>
  <c r="H91" i="3" s="1"/>
  <c r="B52" i="3"/>
  <c r="C92" i="3" l="1"/>
  <c r="G92" i="3" s="1"/>
  <c r="I91" i="3"/>
  <c r="E92" i="3" s="1"/>
  <c r="E93" i="3" s="1"/>
  <c r="E94" i="3" s="1"/>
  <c r="D92" i="3"/>
  <c r="H92" i="3" s="1"/>
  <c r="M52" i="3"/>
  <c r="F52" i="3"/>
  <c r="J52" i="3" s="1"/>
  <c r="L52" i="3"/>
  <c r="K52" i="3"/>
  <c r="C93" i="3" l="1"/>
  <c r="G93" i="3" s="1"/>
  <c r="I92" i="3"/>
  <c r="D93" i="3"/>
  <c r="H93" i="3" s="1"/>
  <c r="B53" i="3"/>
  <c r="C94" i="3" l="1"/>
  <c r="G94" i="3" s="1"/>
  <c r="I93" i="3"/>
  <c r="D94" i="3"/>
  <c r="H94" i="3" s="1"/>
  <c r="K53" i="3"/>
  <c r="M53" i="3"/>
  <c r="F53" i="3"/>
  <c r="J53" i="3" s="1"/>
  <c r="L53" i="3"/>
  <c r="C95" i="3" l="1"/>
  <c r="G95" i="3" s="1"/>
  <c r="I94" i="3"/>
  <c r="E95" i="3" s="1"/>
  <c r="E96" i="3" s="1"/>
  <c r="E97" i="3" s="1"/>
  <c r="D95" i="3"/>
  <c r="H95" i="3" s="1"/>
  <c r="B54" i="3"/>
  <c r="C96" i="3" l="1"/>
  <c r="G96" i="3" s="1"/>
  <c r="I95" i="3"/>
  <c r="D96" i="3"/>
  <c r="H96" i="3" s="1"/>
  <c r="K54" i="3"/>
  <c r="F54" i="3"/>
  <c r="J54" i="3" s="1"/>
  <c r="M54" i="3"/>
  <c r="L54" i="3"/>
  <c r="C97" i="3" l="1"/>
  <c r="G97" i="3" s="1"/>
  <c r="I96" i="3"/>
  <c r="D97" i="3"/>
  <c r="H97" i="3" s="1"/>
  <c r="B55" i="3"/>
  <c r="C98" i="3" l="1"/>
  <c r="I97" i="3"/>
  <c r="E98" i="3" s="1"/>
  <c r="E99" i="3" s="1"/>
  <c r="E100" i="3" s="1"/>
  <c r="D98" i="3"/>
  <c r="H98" i="3" s="1"/>
  <c r="M55" i="3"/>
  <c r="L55" i="3"/>
  <c r="F55" i="3"/>
  <c r="J55" i="3" s="1"/>
  <c r="K55" i="3"/>
  <c r="G98" i="3" l="1"/>
  <c r="C99" i="3" s="1"/>
  <c r="G99" i="3" s="1"/>
  <c r="I98" i="3"/>
  <c r="D99" i="3"/>
  <c r="H99" i="3" s="1"/>
  <c r="B56" i="3"/>
  <c r="C100" i="3" l="1"/>
  <c r="G100" i="3" s="1"/>
  <c r="I99" i="3"/>
  <c r="D100" i="3"/>
  <c r="H100" i="3" s="1"/>
  <c r="M56" i="3"/>
  <c r="F56" i="3"/>
  <c r="J56" i="3" s="1"/>
  <c r="L56" i="3"/>
  <c r="K56" i="3"/>
  <c r="C101" i="3" l="1"/>
  <c r="G101" i="3" s="1"/>
  <c r="I100" i="3"/>
  <c r="E101" i="3" s="1"/>
  <c r="E102" i="3" s="1"/>
  <c r="E103" i="3" s="1"/>
  <c r="D101" i="3"/>
  <c r="H101" i="3" s="1"/>
  <c r="B57" i="3"/>
  <c r="C102" i="3" l="1"/>
  <c r="G102" i="3" s="1"/>
  <c r="I101" i="3"/>
  <c r="D102" i="3"/>
  <c r="H102" i="3" s="1"/>
  <c r="K57" i="3"/>
  <c r="M57" i="3"/>
  <c r="L57" i="3"/>
  <c r="F57" i="3"/>
  <c r="J57" i="3" s="1"/>
  <c r="C103" i="3" l="1"/>
  <c r="G103" i="3" s="1"/>
  <c r="I102" i="3"/>
  <c r="D103" i="3"/>
  <c r="H103" i="3" s="1"/>
  <c r="B58" i="3"/>
  <c r="C104" i="3" l="1"/>
  <c r="G104" i="3" s="1"/>
  <c r="I103" i="3"/>
  <c r="E104" i="3" s="1"/>
  <c r="E105" i="3" s="1"/>
  <c r="E106" i="3" s="1"/>
  <c r="D104" i="3"/>
  <c r="H104" i="3" s="1"/>
  <c r="L58" i="3"/>
  <c r="F58" i="3"/>
  <c r="J58" i="3" s="1"/>
  <c r="M58" i="3"/>
  <c r="K58" i="3"/>
  <c r="C105" i="3" l="1"/>
  <c r="G105" i="3" s="1"/>
  <c r="I104" i="3"/>
  <c r="D105" i="3"/>
  <c r="H105" i="3" s="1"/>
  <c r="B59" i="3"/>
  <c r="C106" i="3" l="1"/>
  <c r="G106" i="3" s="1"/>
  <c r="I105" i="3"/>
  <c r="D106" i="3"/>
  <c r="H106" i="3" s="1"/>
  <c r="M59" i="3"/>
  <c r="F59" i="3"/>
  <c r="J59" i="3" s="1"/>
  <c r="L59" i="3"/>
  <c r="K59" i="3"/>
  <c r="C107" i="3" l="1"/>
  <c r="G107" i="3" s="1"/>
  <c r="I106" i="3"/>
  <c r="E107" i="3" s="1"/>
  <c r="E108" i="3" s="1"/>
  <c r="E109" i="3" s="1"/>
  <c r="D107" i="3"/>
  <c r="H107" i="3" s="1"/>
  <c r="B60" i="3"/>
  <c r="C108" i="3" l="1"/>
  <c r="G108" i="3" s="1"/>
  <c r="I107" i="3"/>
  <c r="D108" i="3"/>
  <c r="H108" i="3" s="1"/>
  <c r="M60" i="3"/>
  <c r="F60" i="3"/>
  <c r="J60" i="3" s="1"/>
  <c r="L60" i="3"/>
  <c r="K60" i="3"/>
  <c r="C109" i="3" l="1"/>
  <c r="G109" i="3" s="1"/>
  <c r="I108" i="3"/>
  <c r="D109" i="3"/>
  <c r="H109" i="3" s="1"/>
  <c r="B61" i="3"/>
  <c r="C110" i="3" l="1"/>
  <c r="G110" i="3" s="1"/>
  <c r="I109" i="3"/>
  <c r="E110" i="3" s="1"/>
  <c r="E111" i="3" s="1"/>
  <c r="E112" i="3" s="1"/>
  <c r="D110" i="3"/>
  <c r="H110" i="3" s="1"/>
  <c r="K61" i="3"/>
  <c r="M61" i="3"/>
  <c r="L61" i="3"/>
  <c r="F61" i="3"/>
  <c r="J61" i="3" s="1"/>
  <c r="C111" i="3" l="1"/>
  <c r="G111" i="3" s="1"/>
  <c r="I110" i="3"/>
  <c r="D111" i="3"/>
  <c r="H111" i="3" s="1"/>
  <c r="B62" i="3"/>
  <c r="C112" i="3" l="1"/>
  <c r="G112" i="3" s="1"/>
  <c r="I111" i="3"/>
  <c r="D112" i="3"/>
  <c r="H112" i="3" s="1"/>
  <c r="K62" i="3"/>
  <c r="F62" i="3"/>
  <c r="J62" i="3" s="1"/>
  <c r="M62" i="3"/>
  <c r="L62" i="3"/>
  <c r="C113" i="3" l="1"/>
  <c r="G113" i="3" s="1"/>
  <c r="I112" i="3"/>
  <c r="E113" i="3" s="1"/>
  <c r="E114" i="3" s="1"/>
  <c r="E115" i="3" s="1"/>
  <c r="D113" i="3"/>
  <c r="H113" i="3" s="1"/>
  <c r="B63" i="3"/>
  <c r="C114" i="3" l="1"/>
  <c r="G114" i="3" s="1"/>
  <c r="I113" i="3"/>
  <c r="D114" i="3"/>
  <c r="H114" i="3" s="1"/>
  <c r="M63" i="3"/>
  <c r="F63" i="3"/>
  <c r="J63" i="3" s="1"/>
  <c r="L63" i="3"/>
  <c r="K63" i="3"/>
  <c r="C115" i="3" l="1"/>
  <c r="G115" i="3" s="1"/>
  <c r="I114" i="3"/>
  <c r="D115" i="3"/>
  <c r="H115" i="3" s="1"/>
  <c r="B64" i="3"/>
  <c r="C116" i="3" l="1"/>
  <c r="G116" i="3" s="1"/>
  <c r="I115" i="3"/>
  <c r="E116" i="3" s="1"/>
  <c r="E117" i="3" s="1"/>
  <c r="E118" i="3" s="1"/>
  <c r="D116" i="3"/>
  <c r="H116" i="3" s="1"/>
  <c r="M64" i="3"/>
  <c r="L64" i="3"/>
  <c r="K64" i="3"/>
  <c r="F64" i="3"/>
  <c r="J64" i="3" s="1"/>
  <c r="C117" i="3" l="1"/>
  <c r="G117" i="3" s="1"/>
  <c r="I116" i="3"/>
  <c r="D117" i="3"/>
  <c r="H117" i="3" s="1"/>
  <c r="B65" i="3"/>
  <c r="C118" i="3" l="1"/>
  <c r="G118" i="3" s="1"/>
  <c r="I117" i="3"/>
  <c r="D118" i="3"/>
  <c r="H118" i="3" s="1"/>
  <c r="K65" i="3"/>
  <c r="M65" i="3"/>
  <c r="L65" i="3"/>
  <c r="F65" i="3"/>
  <c r="J65" i="3" s="1"/>
  <c r="C119" i="3" l="1"/>
  <c r="G119" i="3" s="1"/>
  <c r="I118" i="3"/>
  <c r="E119" i="3" s="1"/>
  <c r="E120" i="3" s="1"/>
  <c r="E121" i="3" s="1"/>
  <c r="D119" i="3"/>
  <c r="H119" i="3" s="1"/>
  <c r="B66" i="3"/>
  <c r="C120" i="3" l="1"/>
  <c r="G120" i="3" s="1"/>
  <c r="I119" i="3"/>
  <c r="D120" i="3"/>
  <c r="H120" i="3" s="1"/>
  <c r="K66" i="3"/>
  <c r="F66" i="3"/>
  <c r="J66" i="3" s="1"/>
  <c r="M66" i="3"/>
  <c r="L66" i="3"/>
  <c r="C121" i="3" l="1"/>
  <c r="G121" i="3" s="1"/>
  <c r="I120" i="3"/>
  <c r="D121" i="3"/>
  <c r="H121" i="3" s="1"/>
  <c r="B67" i="3"/>
  <c r="C122" i="3" l="1"/>
  <c r="G122" i="3" s="1"/>
  <c r="I121" i="3"/>
  <c r="E122" i="3" s="1"/>
  <c r="E123" i="3" s="1"/>
  <c r="E124" i="3" s="1"/>
  <c r="D122" i="3"/>
  <c r="H122" i="3" s="1"/>
  <c r="M67" i="3"/>
  <c r="F67" i="3"/>
  <c r="J67" i="3" s="1"/>
  <c r="L67" i="3"/>
  <c r="K67" i="3"/>
  <c r="C123" i="3" l="1"/>
  <c r="G123" i="3" s="1"/>
  <c r="I122" i="3"/>
  <c r="D123" i="3"/>
  <c r="H123" i="3" s="1"/>
  <c r="B68" i="3"/>
  <c r="C124" i="3" l="1"/>
  <c r="G124" i="3" s="1"/>
  <c r="I123" i="3"/>
  <c r="D124" i="3"/>
  <c r="H124" i="3" s="1"/>
  <c r="M68" i="3"/>
  <c r="F68" i="3"/>
  <c r="J68" i="3" s="1"/>
  <c r="L68" i="3"/>
  <c r="K68" i="3"/>
  <c r="C125" i="3" l="1"/>
  <c r="G125" i="3" s="1"/>
  <c r="I124" i="3"/>
  <c r="E125" i="3" s="1"/>
  <c r="E126" i="3" s="1"/>
  <c r="E127" i="3" s="1"/>
  <c r="D125" i="3"/>
  <c r="H125" i="3" s="1"/>
  <c r="B69" i="3"/>
  <c r="C126" i="3" l="1"/>
  <c r="G126" i="3" s="1"/>
  <c r="I125" i="3"/>
  <c r="D126" i="3"/>
  <c r="H126" i="3" s="1"/>
  <c r="K69" i="3"/>
  <c r="F69" i="3"/>
  <c r="J69" i="3" s="1"/>
  <c r="M69" i="3"/>
  <c r="L69" i="3"/>
  <c r="C127" i="3" l="1"/>
  <c r="G127" i="3" s="1"/>
  <c r="I126" i="3"/>
  <c r="D127" i="3"/>
  <c r="H127" i="3" s="1"/>
  <c r="B70" i="3"/>
  <c r="C128" i="3" l="1"/>
  <c r="G128" i="3" s="1"/>
  <c r="I127" i="3"/>
  <c r="E128" i="3" s="1"/>
  <c r="E129" i="3" s="1"/>
  <c r="E130" i="3" s="1"/>
  <c r="D128" i="3"/>
  <c r="H128" i="3" s="1"/>
  <c r="K70" i="3"/>
  <c r="F70" i="3"/>
  <c r="J70" i="3" s="1"/>
  <c r="M70" i="3"/>
  <c r="L70" i="3"/>
  <c r="C129" i="3" l="1"/>
  <c r="G129" i="3" s="1"/>
  <c r="I128" i="3"/>
  <c r="D129" i="3"/>
  <c r="H129" i="3" s="1"/>
  <c r="B71" i="3"/>
  <c r="C130" i="3" l="1"/>
  <c r="G130" i="3" s="1"/>
  <c r="I129" i="3"/>
  <c r="D130" i="3"/>
  <c r="H130" i="3" s="1"/>
  <c r="M71" i="3"/>
  <c r="F71" i="3"/>
  <c r="J71" i="3" s="1"/>
  <c r="K71" i="3"/>
  <c r="L71" i="3"/>
  <c r="C131" i="3" l="1"/>
  <c r="G131" i="3" s="1"/>
  <c r="I130" i="3"/>
  <c r="E131" i="3" s="1"/>
  <c r="E132" i="3" s="1"/>
  <c r="E133" i="3" s="1"/>
  <c r="D131" i="3"/>
  <c r="H131" i="3" s="1"/>
  <c r="B72" i="3"/>
  <c r="C132" i="3" l="1"/>
  <c r="G132" i="3" s="1"/>
  <c r="I131" i="3"/>
  <c r="D132" i="3"/>
  <c r="H132" i="3" s="1"/>
  <c r="M72" i="3"/>
  <c r="F72" i="3"/>
  <c r="J72" i="3" s="1"/>
  <c r="L72" i="3"/>
  <c r="K72" i="3"/>
  <c r="C133" i="3" l="1"/>
  <c r="G133" i="3" s="1"/>
  <c r="I132" i="3"/>
  <c r="D133" i="3"/>
  <c r="H133" i="3" s="1"/>
  <c r="B73" i="3"/>
  <c r="C134" i="3" l="1"/>
  <c r="G134" i="3" s="1"/>
  <c r="I133" i="3"/>
  <c r="E134" i="3" s="1"/>
  <c r="E135" i="3" s="1"/>
  <c r="E136" i="3" s="1"/>
  <c r="D134" i="3"/>
  <c r="H134" i="3" s="1"/>
  <c r="K73" i="3"/>
  <c r="M73" i="3"/>
  <c r="F73" i="3"/>
  <c r="J73" i="3" s="1"/>
  <c r="L73" i="3"/>
  <c r="C135" i="3" l="1"/>
  <c r="G135" i="3" s="1"/>
  <c r="I134" i="3"/>
  <c r="D135" i="3"/>
  <c r="H135" i="3" s="1"/>
  <c r="B74" i="3"/>
  <c r="C136" i="3" l="1"/>
  <c r="G136" i="3" s="1"/>
  <c r="I135" i="3"/>
  <c r="D136" i="3"/>
  <c r="H136" i="3" s="1"/>
  <c r="L74" i="3"/>
  <c r="F74" i="3"/>
  <c r="J74" i="3" s="1"/>
  <c r="M74" i="3"/>
  <c r="K74" i="3"/>
  <c r="C137" i="3" l="1"/>
  <c r="G137" i="3" s="1"/>
  <c r="I136" i="3"/>
  <c r="E137" i="3" s="1"/>
  <c r="E138" i="3" s="1"/>
  <c r="E139" i="3" s="1"/>
  <c r="D137" i="3"/>
  <c r="H137" i="3" s="1"/>
  <c r="B75" i="3"/>
  <c r="C138" i="3" l="1"/>
  <c r="G138" i="3" s="1"/>
  <c r="I137" i="3"/>
  <c r="D138" i="3"/>
  <c r="H138" i="3" s="1"/>
  <c r="M75" i="3"/>
  <c r="L75" i="3"/>
  <c r="F75" i="3"/>
  <c r="J75" i="3" s="1"/>
  <c r="K75" i="3"/>
  <c r="C139" i="3" l="1"/>
  <c r="G139" i="3" s="1"/>
  <c r="I138" i="3"/>
  <c r="D139" i="3"/>
  <c r="H139" i="3" s="1"/>
  <c r="B76" i="3"/>
  <c r="C140" i="3" l="1"/>
  <c r="G140" i="3" s="1"/>
  <c r="I139" i="3"/>
  <c r="E140" i="3" s="1"/>
  <c r="E141" i="3" s="1"/>
  <c r="E142" i="3" s="1"/>
  <c r="D140" i="3"/>
  <c r="H140" i="3" s="1"/>
  <c r="M76" i="3"/>
  <c r="L76" i="3"/>
  <c r="K76" i="3"/>
  <c r="F76" i="3"/>
  <c r="J76" i="3" s="1"/>
  <c r="C141" i="3" l="1"/>
  <c r="G141" i="3" s="1"/>
  <c r="I140" i="3"/>
  <c r="D141" i="3"/>
  <c r="H141" i="3" s="1"/>
  <c r="B77" i="3"/>
  <c r="C142" i="3" l="1"/>
  <c r="G142" i="3" s="1"/>
  <c r="I141" i="3"/>
  <c r="D142" i="3"/>
  <c r="H142" i="3" s="1"/>
  <c r="K77" i="3"/>
  <c r="F77" i="3"/>
  <c r="J77" i="3" s="1"/>
  <c r="M77" i="3"/>
  <c r="L77" i="3"/>
  <c r="C143" i="3" l="1"/>
  <c r="G143" i="3" s="1"/>
  <c r="I142" i="3"/>
  <c r="E143" i="3" s="1"/>
  <c r="E144" i="3" s="1"/>
  <c r="E145" i="3" s="1"/>
  <c r="D143" i="3"/>
  <c r="H143" i="3" s="1"/>
  <c r="B78" i="3"/>
  <c r="C144" i="3" l="1"/>
  <c r="G144" i="3" s="1"/>
  <c r="I143" i="3"/>
  <c r="D144" i="3"/>
  <c r="H144" i="3" s="1"/>
  <c r="K78" i="3"/>
  <c r="F78" i="3"/>
  <c r="J78" i="3" s="1"/>
  <c r="M78" i="3"/>
  <c r="L78" i="3"/>
  <c r="C145" i="3" l="1"/>
  <c r="G145" i="3" s="1"/>
  <c r="I144" i="3"/>
  <c r="D145" i="3"/>
  <c r="H145" i="3" s="1"/>
  <c r="B79" i="3"/>
  <c r="C146" i="3" l="1"/>
  <c r="G146" i="3" s="1"/>
  <c r="I145" i="3"/>
  <c r="E146" i="3" s="1"/>
  <c r="E147" i="3" s="1"/>
  <c r="E148" i="3" s="1"/>
  <c r="D146" i="3"/>
  <c r="H146" i="3" s="1"/>
  <c r="F79" i="3"/>
  <c r="J79" i="3" s="1"/>
  <c r="K79" i="3"/>
  <c r="L79" i="3"/>
  <c r="M79" i="3"/>
  <c r="C147" i="3" l="1"/>
  <c r="G147" i="3" s="1"/>
  <c r="I146" i="3"/>
  <c r="D147" i="3"/>
  <c r="H147" i="3" s="1"/>
  <c r="B80" i="3"/>
  <c r="C148" i="3" l="1"/>
  <c r="G148" i="3" s="1"/>
  <c r="I147" i="3"/>
  <c r="D148" i="3"/>
  <c r="H148" i="3" s="1"/>
  <c r="M80" i="3"/>
  <c r="F80" i="3"/>
  <c r="J80" i="3" s="1"/>
  <c r="L80" i="3"/>
  <c r="K80" i="3"/>
  <c r="C149" i="3" l="1"/>
  <c r="G149" i="3" s="1"/>
  <c r="I148" i="3"/>
  <c r="E149" i="3" s="1"/>
  <c r="E150" i="3" s="1"/>
  <c r="E151" i="3" s="1"/>
  <c r="D149" i="3"/>
  <c r="H149" i="3" s="1"/>
  <c r="B81" i="3"/>
  <c r="C150" i="3" l="1"/>
  <c r="G150" i="3" s="1"/>
  <c r="I149" i="3"/>
  <c r="D150" i="3"/>
  <c r="H150" i="3" s="1"/>
  <c r="K81" i="3"/>
  <c r="M81" i="3"/>
  <c r="F81" i="3"/>
  <c r="J81" i="3" s="1"/>
  <c r="L81" i="3"/>
  <c r="C151" i="3" l="1"/>
  <c r="G151" i="3" s="1"/>
  <c r="I150" i="3"/>
  <c r="D151" i="3"/>
  <c r="H151" i="3" s="1"/>
  <c r="B82" i="3"/>
  <c r="C152" i="3" l="1"/>
  <c r="G152" i="3" s="1"/>
  <c r="I151" i="3"/>
  <c r="E152" i="3" s="1"/>
  <c r="E153" i="3" s="1"/>
  <c r="E154" i="3" s="1"/>
  <c r="D152" i="3"/>
  <c r="H152" i="3" s="1"/>
  <c r="K82" i="3"/>
  <c r="F82" i="3"/>
  <c r="J82" i="3" s="1"/>
  <c r="M82" i="3"/>
  <c r="L82" i="3"/>
  <c r="C153" i="3" l="1"/>
  <c r="G153" i="3" s="1"/>
  <c r="I152" i="3"/>
  <c r="D153" i="3"/>
  <c r="H153" i="3" s="1"/>
  <c r="B83" i="3"/>
  <c r="C154" i="3" l="1"/>
  <c r="G154" i="3" s="1"/>
  <c r="I153" i="3"/>
  <c r="D154" i="3"/>
  <c r="H154" i="3" s="1"/>
  <c r="M83" i="3"/>
  <c r="L83" i="3"/>
  <c r="F83" i="3"/>
  <c r="J83" i="3" s="1"/>
  <c r="K83" i="3"/>
  <c r="C155" i="3" l="1"/>
  <c r="G155" i="3" s="1"/>
  <c r="I154" i="3"/>
  <c r="E155" i="3" s="1"/>
  <c r="E156" i="3" s="1"/>
  <c r="E157" i="3" s="1"/>
  <c r="D155" i="3"/>
  <c r="H155" i="3" s="1"/>
  <c r="B84" i="3"/>
  <c r="C156" i="3" l="1"/>
  <c r="G156" i="3" s="1"/>
  <c r="I155" i="3"/>
  <c r="D156" i="3"/>
  <c r="H156" i="3" s="1"/>
  <c r="M84" i="3"/>
  <c r="F84" i="3"/>
  <c r="J84" i="3" s="1"/>
  <c r="L84" i="3"/>
  <c r="K84" i="3"/>
  <c r="C157" i="3" l="1"/>
  <c r="G157" i="3" s="1"/>
  <c r="I156" i="3"/>
  <c r="D157" i="3"/>
  <c r="H157" i="3" s="1"/>
  <c r="B85" i="3"/>
  <c r="C158" i="3" l="1"/>
  <c r="G158" i="3" s="1"/>
  <c r="I157" i="3"/>
  <c r="E158" i="3" s="1"/>
  <c r="E159" i="3" s="1"/>
  <c r="E160" i="3" s="1"/>
  <c r="D158" i="3"/>
  <c r="H158" i="3" s="1"/>
  <c r="K85" i="3"/>
  <c r="M85" i="3"/>
  <c r="F85" i="3"/>
  <c r="J85" i="3" s="1"/>
  <c r="L85" i="3"/>
  <c r="C159" i="3" l="1"/>
  <c r="G159" i="3" s="1"/>
  <c r="I158" i="3"/>
  <c r="D159" i="3"/>
  <c r="H159" i="3" s="1"/>
  <c r="B86" i="3"/>
  <c r="C160" i="3" l="1"/>
  <c r="G160" i="3" s="1"/>
  <c r="I159" i="3"/>
  <c r="D160" i="3"/>
  <c r="H160" i="3" s="1"/>
  <c r="K86" i="3"/>
  <c r="F86" i="3"/>
  <c r="J86" i="3" s="1"/>
  <c r="L86" i="3"/>
  <c r="M86" i="3"/>
  <c r="C161" i="3" l="1"/>
  <c r="G161" i="3" s="1"/>
  <c r="I160" i="3"/>
  <c r="E161" i="3" s="1"/>
  <c r="E162" i="3" s="1"/>
  <c r="E163" i="3" s="1"/>
  <c r="D161" i="3"/>
  <c r="H161" i="3" s="1"/>
  <c r="B87" i="3"/>
  <c r="C162" i="3" l="1"/>
  <c r="G162" i="3" s="1"/>
  <c r="I161" i="3"/>
  <c r="D162" i="3"/>
  <c r="H162" i="3" s="1"/>
  <c r="M87" i="3"/>
  <c r="L87" i="3"/>
  <c r="K87" i="3"/>
  <c r="F87" i="3"/>
  <c r="J87" i="3" s="1"/>
  <c r="C163" i="3" l="1"/>
  <c r="G163" i="3" s="1"/>
  <c r="I162" i="3"/>
  <c r="D163" i="3"/>
  <c r="H163" i="3" s="1"/>
  <c r="B88" i="3"/>
  <c r="C164" i="3" l="1"/>
  <c r="G164" i="3" s="1"/>
  <c r="I163" i="3"/>
  <c r="E164" i="3" s="1"/>
  <c r="E165" i="3" s="1"/>
  <c r="E166" i="3" s="1"/>
  <c r="D164" i="3"/>
  <c r="H164" i="3" s="1"/>
  <c r="M88" i="3"/>
  <c r="F88" i="3"/>
  <c r="J88" i="3" s="1"/>
  <c r="L88" i="3"/>
  <c r="K88" i="3"/>
  <c r="C165" i="3" l="1"/>
  <c r="G165" i="3" s="1"/>
  <c r="I164" i="3"/>
  <c r="D165" i="3"/>
  <c r="H165" i="3" s="1"/>
  <c r="B89" i="3"/>
  <c r="C166" i="3" l="1"/>
  <c r="G166" i="3" s="1"/>
  <c r="I165" i="3"/>
  <c r="D166" i="3"/>
  <c r="H166" i="3" s="1"/>
  <c r="L89" i="3"/>
  <c r="M89" i="3"/>
  <c r="K89" i="3"/>
  <c r="F89" i="3"/>
  <c r="J89" i="3" s="1"/>
  <c r="C167" i="3" l="1"/>
  <c r="G167" i="3" s="1"/>
  <c r="I166" i="3"/>
  <c r="E167" i="3" s="1"/>
  <c r="E168" i="3" s="1"/>
  <c r="E169" i="3" s="1"/>
  <c r="D167" i="3"/>
  <c r="H167" i="3" s="1"/>
  <c r="B90" i="3"/>
  <c r="C168" i="3" l="1"/>
  <c r="G168" i="3" s="1"/>
  <c r="I167" i="3"/>
  <c r="D168" i="3"/>
  <c r="H168" i="3" s="1"/>
  <c r="M90" i="3"/>
  <c r="F90" i="3"/>
  <c r="J90" i="3" s="1"/>
  <c r="K90" i="3"/>
  <c r="L90" i="3"/>
  <c r="C169" i="3" l="1"/>
  <c r="G169" i="3" s="1"/>
  <c r="I168" i="3"/>
  <c r="D169" i="3"/>
  <c r="H169" i="3" s="1"/>
  <c r="B91" i="3"/>
  <c r="C170" i="3" l="1"/>
  <c r="G170" i="3" s="1"/>
  <c r="I169" i="3"/>
  <c r="E170" i="3" s="1"/>
  <c r="E171" i="3" s="1"/>
  <c r="E172" i="3" s="1"/>
  <c r="D170" i="3"/>
  <c r="H170" i="3" s="1"/>
  <c r="K91" i="3"/>
  <c r="F91" i="3"/>
  <c r="J91" i="3" s="1"/>
  <c r="M91" i="3"/>
  <c r="L91" i="3"/>
  <c r="C171" i="3" l="1"/>
  <c r="G171" i="3" s="1"/>
  <c r="I170" i="3"/>
  <c r="D171" i="3"/>
  <c r="H171" i="3" s="1"/>
  <c r="B92" i="3"/>
  <c r="C172" i="3" l="1"/>
  <c r="G172" i="3" s="1"/>
  <c r="I171" i="3"/>
  <c r="D172" i="3"/>
  <c r="H172" i="3" s="1"/>
  <c r="K92" i="3"/>
  <c r="F92" i="3"/>
  <c r="J92" i="3" s="1"/>
  <c r="M92" i="3"/>
  <c r="L92" i="3"/>
  <c r="C173" i="3" l="1"/>
  <c r="G173" i="3" s="1"/>
  <c r="I172" i="3"/>
  <c r="E173" i="3" s="1"/>
  <c r="E174" i="3" s="1"/>
  <c r="E175" i="3" s="1"/>
  <c r="D173" i="3"/>
  <c r="H173" i="3" s="1"/>
  <c r="B93" i="3"/>
  <c r="C174" i="3" l="1"/>
  <c r="G174" i="3" s="1"/>
  <c r="I173" i="3"/>
  <c r="D174" i="3"/>
  <c r="H174" i="3" s="1"/>
  <c r="M93" i="3"/>
  <c r="F93" i="3"/>
  <c r="J93" i="3" s="1"/>
  <c r="L93" i="3"/>
  <c r="K93" i="3"/>
  <c r="C175" i="3" l="1"/>
  <c r="G175" i="3" s="1"/>
  <c r="I174" i="3"/>
  <c r="D175" i="3"/>
  <c r="H175" i="3" s="1"/>
  <c r="B94" i="3"/>
  <c r="C176" i="3" l="1"/>
  <c r="G176" i="3" s="1"/>
  <c r="I175" i="3"/>
  <c r="E176" i="3" s="1"/>
  <c r="E177" i="3" s="1"/>
  <c r="E178" i="3" s="1"/>
  <c r="D176" i="3"/>
  <c r="H176" i="3" s="1"/>
  <c r="M94" i="3"/>
  <c r="F94" i="3"/>
  <c r="J94" i="3" s="1"/>
  <c r="L94" i="3"/>
  <c r="K94" i="3"/>
  <c r="C177" i="3" l="1"/>
  <c r="G177" i="3" s="1"/>
  <c r="I176" i="3"/>
  <c r="D177" i="3"/>
  <c r="H177" i="3" s="1"/>
  <c r="B95" i="3"/>
  <c r="C178" i="3" l="1"/>
  <c r="G178" i="3" s="1"/>
  <c r="I177" i="3"/>
  <c r="D178" i="3"/>
  <c r="H178" i="3" s="1"/>
  <c r="L95" i="3"/>
  <c r="F95" i="3"/>
  <c r="J95" i="3" s="1"/>
  <c r="M95" i="3"/>
  <c r="K95" i="3"/>
  <c r="C179" i="3" l="1"/>
  <c r="G179" i="3" s="1"/>
  <c r="I178" i="3"/>
  <c r="E179" i="3" s="1"/>
  <c r="E180" i="3" s="1"/>
  <c r="E181" i="3" s="1"/>
  <c r="D179" i="3"/>
  <c r="H179" i="3" s="1"/>
  <c r="B96" i="3"/>
  <c r="C180" i="3" l="1"/>
  <c r="G180" i="3" s="1"/>
  <c r="I179" i="3"/>
  <c r="D180" i="3"/>
  <c r="H180" i="3" s="1"/>
  <c r="K96" i="3"/>
  <c r="F96" i="3"/>
  <c r="J96" i="3" s="1"/>
  <c r="M96" i="3"/>
  <c r="L96" i="3"/>
  <c r="C181" i="3" l="1"/>
  <c r="G181" i="3" s="1"/>
  <c r="I180" i="3"/>
  <c r="D181" i="3"/>
  <c r="H181" i="3" s="1"/>
  <c r="B97" i="3"/>
  <c r="C182" i="3" l="1"/>
  <c r="G182" i="3" s="1"/>
  <c r="I181" i="3"/>
  <c r="E182" i="3" s="1"/>
  <c r="E183" i="3" s="1"/>
  <c r="E184" i="3" s="1"/>
  <c r="D182" i="3"/>
  <c r="H182" i="3" s="1"/>
  <c r="M97" i="3"/>
  <c r="F97" i="3"/>
  <c r="J97" i="3" s="1"/>
  <c r="L97" i="3"/>
  <c r="K97" i="3"/>
  <c r="C183" i="3" l="1"/>
  <c r="G183" i="3" s="1"/>
  <c r="I182" i="3"/>
  <c r="D183" i="3"/>
  <c r="H183" i="3" s="1"/>
  <c r="B98" i="3"/>
  <c r="C184" i="3" l="1"/>
  <c r="G184" i="3" s="1"/>
  <c r="I183" i="3"/>
  <c r="D184" i="3"/>
  <c r="H184" i="3" s="1"/>
  <c r="M98" i="3"/>
  <c r="F98" i="3"/>
  <c r="J98" i="3" s="1"/>
  <c r="L98" i="3"/>
  <c r="K98" i="3"/>
  <c r="B99" i="3" l="1"/>
  <c r="F99" i="3" s="1"/>
  <c r="J99" i="3" s="1"/>
  <c r="C185" i="3"/>
  <c r="G185" i="3" s="1"/>
  <c r="I184" i="3"/>
  <c r="E185" i="3" s="1"/>
  <c r="E186" i="3" s="1"/>
  <c r="E187" i="3" s="1"/>
  <c r="D185" i="3"/>
  <c r="H185" i="3" s="1"/>
  <c r="K99" i="3"/>
  <c r="L99" i="3"/>
  <c r="M99" i="3"/>
  <c r="C186" i="3" l="1"/>
  <c r="G186" i="3" s="1"/>
  <c r="I185" i="3"/>
  <c r="D186" i="3"/>
  <c r="H186" i="3" s="1"/>
  <c r="B100" i="3"/>
  <c r="C187" i="3" l="1"/>
  <c r="G187" i="3" s="1"/>
  <c r="I186" i="3"/>
  <c r="D187" i="3"/>
  <c r="H187" i="3" s="1"/>
  <c r="K100" i="3"/>
  <c r="F100" i="3"/>
  <c r="J100" i="3" s="1"/>
  <c r="L100" i="3"/>
  <c r="M100" i="3"/>
  <c r="C188" i="3" l="1"/>
  <c r="G188" i="3" s="1"/>
  <c r="I187" i="3"/>
  <c r="E188" i="3" s="1"/>
  <c r="E189" i="3" s="1"/>
  <c r="E190" i="3" s="1"/>
  <c r="D188" i="3"/>
  <c r="H188" i="3" s="1"/>
  <c r="B101" i="3"/>
  <c r="C189" i="3" l="1"/>
  <c r="G189" i="3" s="1"/>
  <c r="I188" i="3"/>
  <c r="D189" i="3"/>
  <c r="H189" i="3" s="1"/>
  <c r="M101" i="3"/>
  <c r="L101" i="3"/>
  <c r="F101" i="3"/>
  <c r="J101" i="3" s="1"/>
  <c r="K101" i="3"/>
  <c r="C190" i="3" l="1"/>
  <c r="G190" i="3" s="1"/>
  <c r="I189" i="3"/>
  <c r="D190" i="3"/>
  <c r="H190" i="3" s="1"/>
  <c r="B102" i="3"/>
  <c r="C191" i="3" l="1"/>
  <c r="G191" i="3" s="1"/>
  <c r="I190" i="3"/>
  <c r="E191" i="3" s="1"/>
  <c r="E192" i="3" s="1"/>
  <c r="E193" i="3" s="1"/>
  <c r="D191" i="3"/>
  <c r="H191" i="3" s="1"/>
  <c r="M102" i="3"/>
  <c r="F102" i="3"/>
  <c r="J102" i="3" s="1"/>
  <c r="L102" i="3"/>
  <c r="K102" i="3"/>
  <c r="C192" i="3" l="1"/>
  <c r="G192" i="3" s="1"/>
  <c r="I191" i="3"/>
  <c r="D192" i="3"/>
  <c r="H192" i="3" s="1"/>
  <c r="B103" i="3"/>
  <c r="C193" i="3" l="1"/>
  <c r="G193" i="3" s="1"/>
  <c r="I192" i="3"/>
  <c r="D193" i="3"/>
  <c r="H193" i="3" s="1"/>
  <c r="K103" i="3"/>
  <c r="F103" i="3"/>
  <c r="J103" i="3" s="1"/>
  <c r="M103" i="3"/>
  <c r="L103" i="3"/>
  <c r="C194" i="3" l="1"/>
  <c r="G194" i="3" s="1"/>
  <c r="I193" i="3"/>
  <c r="E194" i="3" s="1"/>
  <c r="E195" i="3" s="1"/>
  <c r="E196" i="3" s="1"/>
  <c r="D194" i="3"/>
  <c r="H194" i="3" s="1"/>
  <c r="B104" i="3"/>
  <c r="C195" i="3" l="1"/>
  <c r="G195" i="3" s="1"/>
  <c r="I194" i="3"/>
  <c r="D195" i="3"/>
  <c r="H195" i="3" s="1"/>
  <c r="K104" i="3"/>
  <c r="F104" i="3"/>
  <c r="J104" i="3" s="1"/>
  <c r="M104" i="3"/>
  <c r="L104" i="3"/>
  <c r="C196" i="3" l="1"/>
  <c r="G196" i="3" s="1"/>
  <c r="I195" i="3"/>
  <c r="D196" i="3"/>
  <c r="H196" i="3" s="1"/>
  <c r="B105" i="3"/>
  <c r="C197" i="3" l="1"/>
  <c r="G197" i="3" s="1"/>
  <c r="I196" i="3"/>
  <c r="E197" i="3" s="1"/>
  <c r="E198" i="3" s="1"/>
  <c r="E199" i="3" s="1"/>
  <c r="D197" i="3"/>
  <c r="H197" i="3" s="1"/>
  <c r="M105" i="3"/>
  <c r="L105" i="3"/>
  <c r="K105" i="3"/>
  <c r="F105" i="3"/>
  <c r="J105" i="3" s="1"/>
  <c r="C198" i="3" l="1"/>
  <c r="G198" i="3" s="1"/>
  <c r="I197" i="3"/>
  <c r="D198" i="3"/>
  <c r="H198" i="3" s="1"/>
  <c r="B106" i="3"/>
  <c r="C199" i="3" l="1"/>
  <c r="G199" i="3" s="1"/>
  <c r="I198" i="3"/>
  <c r="D199" i="3"/>
  <c r="H199" i="3" s="1"/>
  <c r="M106" i="3"/>
  <c r="F106" i="3"/>
  <c r="J106" i="3" s="1"/>
  <c r="L106" i="3"/>
  <c r="K106" i="3"/>
  <c r="C200" i="3" l="1"/>
  <c r="G200" i="3" s="1"/>
  <c r="I199" i="3"/>
  <c r="E200" i="3" s="1"/>
  <c r="E201" i="3" s="1"/>
  <c r="E202" i="3" s="1"/>
  <c r="D200" i="3"/>
  <c r="H200" i="3" s="1"/>
  <c r="B107" i="3"/>
  <c r="C201" i="3" l="1"/>
  <c r="G201" i="3" s="1"/>
  <c r="I200" i="3"/>
  <c r="D201" i="3"/>
  <c r="H201" i="3" s="1"/>
  <c r="K107" i="3"/>
  <c r="M107" i="3"/>
  <c r="L107" i="3"/>
  <c r="F107" i="3"/>
  <c r="J107" i="3" s="1"/>
  <c r="C202" i="3" l="1"/>
  <c r="G202" i="3" s="1"/>
  <c r="I201" i="3"/>
  <c r="D202" i="3"/>
  <c r="H202" i="3" s="1"/>
  <c r="B108" i="3"/>
  <c r="C203" i="3" l="1"/>
  <c r="G203" i="3" s="1"/>
  <c r="I202" i="3"/>
  <c r="E203" i="3" s="1"/>
  <c r="E204" i="3" s="1"/>
  <c r="E205" i="3" s="1"/>
  <c r="D203" i="3"/>
  <c r="H203" i="3" s="1"/>
  <c r="K108" i="3"/>
  <c r="F108" i="3"/>
  <c r="J108" i="3" s="1"/>
  <c r="M108" i="3"/>
  <c r="L108" i="3"/>
  <c r="C204" i="3" l="1"/>
  <c r="G204" i="3" s="1"/>
  <c r="I203" i="3"/>
  <c r="D204" i="3"/>
  <c r="H204" i="3" s="1"/>
  <c r="B109" i="3"/>
  <c r="C205" i="3" l="1"/>
  <c r="G205" i="3" s="1"/>
  <c r="I204" i="3"/>
  <c r="D205" i="3"/>
  <c r="H205" i="3" s="1"/>
  <c r="M109" i="3"/>
  <c r="L109" i="3"/>
  <c r="F109" i="3"/>
  <c r="J109" i="3" s="1"/>
  <c r="K109" i="3"/>
  <c r="C206" i="3" l="1"/>
  <c r="G206" i="3" s="1"/>
  <c r="I205" i="3"/>
  <c r="E206" i="3" s="1"/>
  <c r="E207" i="3" s="1"/>
  <c r="E208" i="3" s="1"/>
  <c r="D206" i="3"/>
  <c r="H206" i="3" s="1"/>
  <c r="B110" i="3"/>
  <c r="C207" i="3" l="1"/>
  <c r="G207" i="3" s="1"/>
  <c r="I206" i="3"/>
  <c r="D207" i="3"/>
  <c r="H207" i="3" s="1"/>
  <c r="M110" i="3"/>
  <c r="F110" i="3"/>
  <c r="J110" i="3" s="1"/>
  <c r="L110" i="3"/>
  <c r="K110" i="3"/>
  <c r="C208" i="3" l="1"/>
  <c r="G208" i="3" s="1"/>
  <c r="I207" i="3"/>
  <c r="D208" i="3"/>
  <c r="H208" i="3" s="1"/>
  <c r="B111" i="3"/>
  <c r="C209" i="3" l="1"/>
  <c r="G209" i="3" s="1"/>
  <c r="I208" i="3"/>
  <c r="E209" i="3" s="1"/>
  <c r="E210" i="3" s="1"/>
  <c r="E211" i="3" s="1"/>
  <c r="D209" i="3"/>
  <c r="H209" i="3" s="1"/>
  <c r="L111" i="3"/>
  <c r="M111" i="3"/>
  <c r="F111" i="3"/>
  <c r="J111" i="3" s="1"/>
  <c r="K111" i="3"/>
  <c r="C210" i="3" l="1"/>
  <c r="G210" i="3" s="1"/>
  <c r="I209" i="3"/>
  <c r="D210" i="3"/>
  <c r="H210" i="3" s="1"/>
  <c r="B112" i="3"/>
  <c r="C211" i="3" l="1"/>
  <c r="G211" i="3" s="1"/>
  <c r="I210" i="3"/>
  <c r="D211" i="3"/>
  <c r="H211" i="3" s="1"/>
  <c r="K112" i="3"/>
  <c r="F112" i="3"/>
  <c r="J112" i="3" s="1"/>
  <c r="M112" i="3"/>
  <c r="L112" i="3"/>
  <c r="C212" i="3" l="1"/>
  <c r="G212" i="3" s="1"/>
  <c r="I211" i="3"/>
  <c r="E212" i="3" s="1"/>
  <c r="E213" i="3" s="1"/>
  <c r="E214" i="3" s="1"/>
  <c r="D212" i="3"/>
  <c r="H212" i="3" s="1"/>
  <c r="B113" i="3"/>
  <c r="C213" i="3" l="1"/>
  <c r="G213" i="3" s="1"/>
  <c r="I212" i="3"/>
  <c r="D213" i="3"/>
  <c r="H213" i="3" s="1"/>
  <c r="M113" i="3"/>
  <c r="F113" i="3"/>
  <c r="J113" i="3" s="1"/>
  <c r="L113" i="3"/>
  <c r="K113" i="3"/>
  <c r="C214" i="3" l="1"/>
  <c r="G214" i="3" s="1"/>
  <c r="I213" i="3"/>
  <c r="D214" i="3"/>
  <c r="H214" i="3" s="1"/>
  <c r="B114" i="3"/>
  <c r="C215" i="3" l="1"/>
  <c r="G215" i="3" s="1"/>
  <c r="I214" i="3"/>
  <c r="E215" i="3" s="1"/>
  <c r="E216" i="3" s="1"/>
  <c r="E217" i="3" s="1"/>
  <c r="D215" i="3"/>
  <c r="H215" i="3" s="1"/>
  <c r="M114" i="3"/>
  <c r="F114" i="3"/>
  <c r="J114" i="3" s="1"/>
  <c r="L114" i="3"/>
  <c r="K114" i="3"/>
  <c r="C216" i="3" l="1"/>
  <c r="G216" i="3" s="1"/>
  <c r="I215" i="3"/>
  <c r="D216" i="3"/>
  <c r="H216" i="3" s="1"/>
  <c r="B115" i="3"/>
  <c r="C217" i="3" l="1"/>
  <c r="G217" i="3" s="1"/>
  <c r="I216" i="3"/>
  <c r="D217" i="3"/>
  <c r="H217" i="3" s="1"/>
  <c r="K115" i="3"/>
  <c r="M115" i="3"/>
  <c r="L115" i="3"/>
  <c r="F115" i="3"/>
  <c r="J115" i="3" s="1"/>
  <c r="C218" i="3" l="1"/>
  <c r="G218" i="3" s="1"/>
  <c r="I217" i="3"/>
  <c r="E218" i="3" s="1"/>
  <c r="E219" i="3" s="1"/>
  <c r="E220" i="3" s="1"/>
  <c r="D218" i="3"/>
  <c r="H218" i="3" s="1"/>
  <c r="B116" i="3"/>
  <c r="C219" i="3" l="1"/>
  <c r="G219" i="3" s="1"/>
  <c r="I218" i="3"/>
  <c r="D219" i="3"/>
  <c r="H219" i="3" s="1"/>
  <c r="K116" i="3"/>
  <c r="F116" i="3"/>
  <c r="J116" i="3" s="1"/>
  <c r="M116" i="3"/>
  <c r="L116" i="3"/>
  <c r="C220" i="3" l="1"/>
  <c r="G220" i="3" s="1"/>
  <c r="I219" i="3"/>
  <c r="D220" i="3"/>
  <c r="H220" i="3" s="1"/>
  <c r="B117" i="3"/>
  <c r="C221" i="3" l="1"/>
  <c r="G221" i="3" s="1"/>
  <c r="I220" i="3"/>
  <c r="E221" i="3" s="1"/>
  <c r="E222" i="3" s="1"/>
  <c r="E223" i="3" s="1"/>
  <c r="D221" i="3"/>
  <c r="H221" i="3" s="1"/>
  <c r="M117" i="3"/>
  <c r="L117" i="3"/>
  <c r="F117" i="3"/>
  <c r="J117" i="3" s="1"/>
  <c r="K117" i="3"/>
  <c r="C222" i="3" l="1"/>
  <c r="G222" i="3" s="1"/>
  <c r="I221" i="3"/>
  <c r="D222" i="3"/>
  <c r="H222" i="3" s="1"/>
  <c r="B118" i="3"/>
  <c r="C223" i="3" l="1"/>
  <c r="G223" i="3" s="1"/>
  <c r="I222" i="3"/>
  <c r="D223" i="3"/>
  <c r="H223" i="3" s="1"/>
  <c r="M118" i="3"/>
  <c r="F118" i="3"/>
  <c r="J118" i="3" s="1"/>
  <c r="K118" i="3"/>
  <c r="L118" i="3"/>
  <c r="C224" i="3" l="1"/>
  <c r="G224" i="3" s="1"/>
  <c r="I223" i="3"/>
  <c r="E224" i="3" s="1"/>
  <c r="E225" i="3" s="1"/>
  <c r="E226" i="3" s="1"/>
  <c r="D224" i="3"/>
  <c r="H224" i="3" s="1"/>
  <c r="B119" i="3"/>
  <c r="C225" i="3" l="1"/>
  <c r="G225" i="3" s="1"/>
  <c r="I224" i="3"/>
  <c r="D225" i="3"/>
  <c r="H225" i="3" s="1"/>
  <c r="K119" i="3"/>
  <c r="M119" i="3"/>
  <c r="F119" i="3"/>
  <c r="J119" i="3" s="1"/>
  <c r="L119" i="3"/>
  <c r="C226" i="3" l="1"/>
  <c r="G226" i="3" s="1"/>
  <c r="I225" i="3"/>
  <c r="D226" i="3"/>
  <c r="H226" i="3" s="1"/>
  <c r="B120" i="3"/>
  <c r="C227" i="3" l="1"/>
  <c r="G227" i="3" s="1"/>
  <c r="I226" i="3"/>
  <c r="E227" i="3" s="1"/>
  <c r="E228" i="3" s="1"/>
  <c r="E229" i="3" s="1"/>
  <c r="D227" i="3"/>
  <c r="H227" i="3" s="1"/>
  <c r="K120" i="3"/>
  <c r="F120" i="3"/>
  <c r="J120" i="3" s="1"/>
  <c r="L120" i="3"/>
  <c r="M120" i="3"/>
  <c r="C228" i="3" l="1"/>
  <c r="G228" i="3" s="1"/>
  <c r="I227" i="3"/>
  <c r="D228" i="3"/>
  <c r="H228" i="3" s="1"/>
  <c r="B121" i="3"/>
  <c r="C229" i="3" l="1"/>
  <c r="G229" i="3" s="1"/>
  <c r="I228" i="3"/>
  <c r="D229" i="3"/>
  <c r="H229" i="3" s="1"/>
  <c r="M121" i="3"/>
  <c r="F121" i="3"/>
  <c r="J121" i="3" s="1"/>
  <c r="L121" i="3"/>
  <c r="K121" i="3"/>
  <c r="C230" i="3" l="1"/>
  <c r="G230" i="3" s="1"/>
  <c r="I229" i="3"/>
  <c r="E230" i="3" s="1"/>
  <c r="E231" i="3" s="1"/>
  <c r="E232" i="3" s="1"/>
  <c r="D230" i="3"/>
  <c r="H230" i="3" s="1"/>
  <c r="B122" i="3"/>
  <c r="C231" i="3" l="1"/>
  <c r="G231" i="3" s="1"/>
  <c r="I230" i="3"/>
  <c r="D231" i="3"/>
  <c r="H231" i="3" s="1"/>
  <c r="M122" i="3"/>
  <c r="F122" i="3"/>
  <c r="J122" i="3" s="1"/>
  <c r="L122" i="3"/>
  <c r="K122" i="3"/>
  <c r="C232" i="3" l="1"/>
  <c r="G232" i="3" s="1"/>
  <c r="I231" i="3"/>
  <c r="D232" i="3"/>
  <c r="H232" i="3" s="1"/>
  <c r="B123" i="3"/>
  <c r="C233" i="3" l="1"/>
  <c r="G233" i="3" s="1"/>
  <c r="I232" i="3"/>
  <c r="E233" i="3" s="1"/>
  <c r="E234" i="3" s="1"/>
  <c r="E235" i="3" s="1"/>
  <c r="D233" i="3"/>
  <c r="H233" i="3" s="1"/>
  <c r="K123" i="3"/>
  <c r="F123" i="3"/>
  <c r="J123" i="3" s="1"/>
  <c r="M123" i="3"/>
  <c r="L123" i="3"/>
  <c r="C234" i="3" l="1"/>
  <c r="G234" i="3" s="1"/>
  <c r="I233" i="3"/>
  <c r="D234" i="3"/>
  <c r="H234" i="3" s="1"/>
  <c r="B124" i="3"/>
  <c r="C235" i="3" l="1"/>
  <c r="G235" i="3" s="1"/>
  <c r="I234" i="3"/>
  <c r="D235" i="3"/>
  <c r="H235" i="3" s="1"/>
  <c r="K124" i="3"/>
  <c r="F124" i="3"/>
  <c r="J124" i="3" s="1"/>
  <c r="M124" i="3"/>
  <c r="L124" i="3"/>
  <c r="C236" i="3" l="1"/>
  <c r="G236" i="3" s="1"/>
  <c r="I235" i="3"/>
  <c r="E236" i="3" s="1"/>
  <c r="E237" i="3" s="1"/>
  <c r="E238" i="3" s="1"/>
  <c r="D236" i="3"/>
  <c r="H236" i="3" s="1"/>
  <c r="B125" i="3"/>
  <c r="C237" i="3" l="1"/>
  <c r="G237" i="3" s="1"/>
  <c r="I236" i="3"/>
  <c r="D237" i="3"/>
  <c r="H237" i="3" s="1"/>
  <c r="M125" i="3"/>
  <c r="L125" i="3"/>
  <c r="K125" i="3"/>
  <c r="F125" i="3"/>
  <c r="J125" i="3" s="1"/>
  <c r="C238" i="3" l="1"/>
  <c r="G238" i="3" s="1"/>
  <c r="I237" i="3"/>
  <c r="D238" i="3"/>
  <c r="H238" i="3" s="1"/>
  <c r="B126" i="3"/>
  <c r="C239" i="3" l="1"/>
  <c r="G239" i="3" s="1"/>
  <c r="I238" i="3"/>
  <c r="E239" i="3" s="1"/>
  <c r="E240" i="3" s="1"/>
  <c r="E241" i="3" s="1"/>
  <c r="D239" i="3"/>
  <c r="H239" i="3" s="1"/>
  <c r="M126" i="3"/>
  <c r="F126" i="3"/>
  <c r="J126" i="3" s="1"/>
  <c r="L126" i="3"/>
  <c r="K126" i="3"/>
  <c r="C240" i="3" l="1"/>
  <c r="G240" i="3" s="1"/>
  <c r="I239" i="3"/>
  <c r="D240" i="3"/>
  <c r="H240" i="3" s="1"/>
  <c r="B127" i="3"/>
  <c r="C241" i="3" l="1"/>
  <c r="G241" i="3" s="1"/>
  <c r="I240" i="3"/>
  <c r="D241" i="3"/>
  <c r="H241" i="3" s="1"/>
  <c r="L127" i="3"/>
  <c r="M127" i="3"/>
  <c r="F127" i="3"/>
  <c r="J127" i="3" s="1"/>
  <c r="K127" i="3"/>
  <c r="C242" i="3" l="1"/>
  <c r="G242" i="3" s="1"/>
  <c r="I241" i="3"/>
  <c r="E242" i="3" s="1"/>
  <c r="E243" i="3" s="1"/>
  <c r="E244" i="3" s="1"/>
  <c r="D242" i="3"/>
  <c r="H242" i="3" s="1"/>
  <c r="B128" i="3"/>
  <c r="C243" i="3" l="1"/>
  <c r="G243" i="3" s="1"/>
  <c r="I242" i="3"/>
  <c r="D243" i="3"/>
  <c r="H243" i="3" s="1"/>
  <c r="K128" i="3"/>
  <c r="F128" i="3"/>
  <c r="J128" i="3" s="1"/>
  <c r="M128" i="3"/>
  <c r="L128" i="3"/>
  <c r="C244" i="3" l="1"/>
  <c r="G244" i="3" s="1"/>
  <c r="I243" i="3"/>
  <c r="D244" i="3"/>
  <c r="H244" i="3" s="1"/>
  <c r="B129" i="3"/>
  <c r="C245" i="3" l="1"/>
  <c r="G245" i="3" s="1"/>
  <c r="I244" i="3"/>
  <c r="E245" i="3" s="1"/>
  <c r="E246" i="3" s="1"/>
  <c r="E247" i="3" s="1"/>
  <c r="D245" i="3"/>
  <c r="H245" i="3" s="1"/>
  <c r="M129" i="3"/>
  <c r="F129" i="3"/>
  <c r="J129" i="3" s="1"/>
  <c r="L129" i="3"/>
  <c r="K129" i="3"/>
  <c r="C246" i="3" l="1"/>
  <c r="G246" i="3" s="1"/>
  <c r="I245" i="3"/>
  <c r="D246" i="3"/>
  <c r="H246" i="3" s="1"/>
  <c r="B130" i="3"/>
  <c r="C247" i="3" l="1"/>
  <c r="G247" i="3" s="1"/>
  <c r="I246" i="3"/>
  <c r="D247" i="3"/>
  <c r="H247" i="3" s="1"/>
  <c r="M130" i="3"/>
  <c r="F130" i="3"/>
  <c r="J130" i="3" s="1"/>
  <c r="L130" i="3"/>
  <c r="K130" i="3"/>
  <c r="C248" i="3" l="1"/>
  <c r="G248" i="3" s="1"/>
  <c r="I247" i="3"/>
  <c r="E248" i="3" s="1"/>
  <c r="E249" i="3" s="1"/>
  <c r="E250" i="3" s="1"/>
  <c r="D248" i="3"/>
  <c r="H248" i="3" s="1"/>
  <c r="B131" i="3"/>
  <c r="C249" i="3" l="1"/>
  <c r="G249" i="3" s="1"/>
  <c r="I248" i="3"/>
  <c r="D249" i="3"/>
  <c r="H249" i="3" s="1"/>
  <c r="K131" i="3"/>
  <c r="M131" i="3"/>
  <c r="F131" i="3"/>
  <c r="J131" i="3" s="1"/>
  <c r="L131" i="3"/>
  <c r="C250" i="3" l="1"/>
  <c r="G250" i="3" s="1"/>
  <c r="I249" i="3"/>
  <c r="D250" i="3"/>
  <c r="H250" i="3" s="1"/>
  <c r="B132" i="3"/>
  <c r="C251" i="3" l="1"/>
  <c r="G251" i="3" s="1"/>
  <c r="I250" i="3"/>
  <c r="E251" i="3" s="1"/>
  <c r="E252" i="3" s="1"/>
  <c r="E253" i="3" s="1"/>
  <c r="D251" i="3"/>
  <c r="H251" i="3" s="1"/>
  <c r="K132" i="3"/>
  <c r="F132" i="3"/>
  <c r="J132" i="3" s="1"/>
  <c r="L132" i="3"/>
  <c r="M132" i="3"/>
  <c r="C252" i="3" l="1"/>
  <c r="G252" i="3" s="1"/>
  <c r="I251" i="3"/>
  <c r="D252" i="3"/>
  <c r="H252" i="3" s="1"/>
  <c r="B133" i="3"/>
  <c r="C253" i="3" l="1"/>
  <c r="G253" i="3" s="1"/>
  <c r="I252" i="3"/>
  <c r="D253" i="3"/>
  <c r="H253" i="3" s="1"/>
  <c r="M133" i="3"/>
  <c r="F133" i="3"/>
  <c r="J133" i="3" s="1"/>
  <c r="L133" i="3"/>
  <c r="K133" i="3"/>
  <c r="C254" i="3" l="1"/>
  <c r="G254" i="3" s="1"/>
  <c r="I253" i="3"/>
  <c r="E254" i="3" s="1"/>
  <c r="E255" i="3" s="1"/>
  <c r="E256" i="3" s="1"/>
  <c r="D254" i="3"/>
  <c r="H254" i="3" s="1"/>
  <c r="B134" i="3"/>
  <c r="C255" i="3" l="1"/>
  <c r="G255" i="3" s="1"/>
  <c r="I254" i="3"/>
  <c r="D255" i="3"/>
  <c r="H255" i="3" s="1"/>
  <c r="M134" i="3"/>
  <c r="F134" i="3"/>
  <c r="J134" i="3" s="1"/>
  <c r="L134" i="3"/>
  <c r="K134" i="3"/>
  <c r="C256" i="3" l="1"/>
  <c r="G256" i="3" s="1"/>
  <c r="I255" i="3"/>
  <c r="D256" i="3"/>
  <c r="H256" i="3" s="1"/>
  <c r="B135" i="3"/>
  <c r="C257" i="3" l="1"/>
  <c r="G257" i="3" s="1"/>
  <c r="I256" i="3"/>
  <c r="E257" i="3" s="1"/>
  <c r="E258" i="3" s="1"/>
  <c r="E259" i="3" s="1"/>
  <c r="D257" i="3"/>
  <c r="H257" i="3" s="1"/>
  <c r="K135" i="3"/>
  <c r="M135" i="3"/>
  <c r="F135" i="3"/>
  <c r="J135" i="3" s="1"/>
  <c r="L135" i="3"/>
  <c r="C258" i="3" l="1"/>
  <c r="G258" i="3" s="1"/>
  <c r="I257" i="3"/>
  <c r="D258" i="3"/>
  <c r="H258" i="3" s="1"/>
  <c r="B136" i="3"/>
  <c r="C259" i="3" l="1"/>
  <c r="G259" i="3" s="1"/>
  <c r="I258" i="3"/>
  <c r="D259" i="3"/>
  <c r="H259" i="3" s="1"/>
  <c r="F136" i="3"/>
  <c r="J136" i="3" s="1"/>
  <c r="M136" i="3"/>
  <c r="L136" i="3"/>
  <c r="K136" i="3"/>
  <c r="C260" i="3" l="1"/>
  <c r="G260" i="3" s="1"/>
  <c r="I259" i="3"/>
  <c r="E260" i="3" s="1"/>
  <c r="E261" i="3" s="1"/>
  <c r="E262" i="3" s="1"/>
  <c r="D260" i="3"/>
  <c r="H260" i="3" s="1"/>
  <c r="B137" i="3"/>
  <c r="C261" i="3" l="1"/>
  <c r="G261" i="3" s="1"/>
  <c r="I260" i="3"/>
  <c r="D261" i="3"/>
  <c r="H261" i="3" s="1"/>
  <c r="M137" i="3"/>
  <c r="F137" i="3"/>
  <c r="J137" i="3" s="1"/>
  <c r="L137" i="3"/>
  <c r="K137" i="3"/>
  <c r="C262" i="3" l="1"/>
  <c r="G262" i="3" s="1"/>
  <c r="I261" i="3"/>
  <c r="D262" i="3"/>
  <c r="H262" i="3" s="1"/>
  <c r="B138" i="3"/>
  <c r="C263" i="3" l="1"/>
  <c r="G263" i="3" s="1"/>
  <c r="I262" i="3"/>
  <c r="E263" i="3" s="1"/>
  <c r="E264" i="3" s="1"/>
  <c r="E265" i="3" s="1"/>
  <c r="D263" i="3"/>
  <c r="H263" i="3" s="1"/>
  <c r="M138" i="3"/>
  <c r="F138" i="3"/>
  <c r="J138" i="3" s="1"/>
  <c r="L138" i="3"/>
  <c r="K138" i="3"/>
  <c r="C264" i="3" l="1"/>
  <c r="G264" i="3" s="1"/>
  <c r="I263" i="3"/>
  <c r="D264" i="3"/>
  <c r="H264" i="3" s="1"/>
  <c r="B139" i="3"/>
  <c r="C265" i="3" l="1"/>
  <c r="G265" i="3" s="1"/>
  <c r="I264" i="3"/>
  <c r="D265" i="3"/>
  <c r="H265" i="3" s="1"/>
  <c r="K139" i="3"/>
  <c r="M139" i="3"/>
  <c r="L139" i="3"/>
  <c r="F139" i="3"/>
  <c r="J139" i="3" s="1"/>
  <c r="C266" i="3" l="1"/>
  <c r="G266" i="3" s="1"/>
  <c r="I265" i="3"/>
  <c r="E266" i="3" s="1"/>
  <c r="E267" i="3" s="1"/>
  <c r="E268" i="3" s="1"/>
  <c r="D266" i="3"/>
  <c r="H266" i="3" s="1"/>
  <c r="B140" i="3"/>
  <c r="C267" i="3" l="1"/>
  <c r="G267" i="3" s="1"/>
  <c r="I266" i="3"/>
  <c r="D267" i="3"/>
  <c r="H267" i="3" s="1"/>
  <c r="K140" i="3"/>
  <c r="F140" i="3"/>
  <c r="J140" i="3" s="1"/>
  <c r="M140" i="3"/>
  <c r="L140" i="3"/>
  <c r="C268" i="3" l="1"/>
  <c r="G268" i="3" s="1"/>
  <c r="I267" i="3"/>
  <c r="D268" i="3"/>
  <c r="H268" i="3" s="1"/>
  <c r="B141" i="3"/>
  <c r="C269" i="3" l="1"/>
  <c r="G269" i="3" s="1"/>
  <c r="I268" i="3"/>
  <c r="E269" i="3" s="1"/>
  <c r="E270" i="3" s="1"/>
  <c r="E271" i="3" s="1"/>
  <c r="D269" i="3"/>
  <c r="H269" i="3" s="1"/>
  <c r="M141" i="3"/>
  <c r="L141" i="3"/>
  <c r="F141" i="3"/>
  <c r="J141" i="3" s="1"/>
  <c r="K141" i="3"/>
  <c r="C270" i="3" l="1"/>
  <c r="G270" i="3" s="1"/>
  <c r="I269" i="3"/>
  <c r="D270" i="3"/>
  <c r="H270" i="3" s="1"/>
  <c r="B142" i="3"/>
  <c r="C271" i="3" l="1"/>
  <c r="G271" i="3" s="1"/>
  <c r="I270" i="3"/>
  <c r="D271" i="3"/>
  <c r="H271" i="3" s="1"/>
  <c r="M142" i="3"/>
  <c r="F142" i="3"/>
  <c r="J142" i="3" s="1"/>
  <c r="L142" i="3"/>
  <c r="K142" i="3"/>
  <c r="C272" i="3" l="1"/>
  <c r="G272" i="3" s="1"/>
  <c r="I271" i="3"/>
  <c r="E272" i="3" s="1"/>
  <c r="E273" i="3" s="1"/>
  <c r="E274" i="3" s="1"/>
  <c r="D272" i="3"/>
  <c r="H272" i="3" s="1"/>
  <c r="B143" i="3"/>
  <c r="C273" i="3" l="1"/>
  <c r="G273" i="3" s="1"/>
  <c r="I272" i="3"/>
  <c r="D273" i="3"/>
  <c r="H273" i="3" s="1"/>
  <c r="L143" i="3"/>
  <c r="F143" i="3"/>
  <c r="J143" i="3" s="1"/>
  <c r="M143" i="3"/>
  <c r="K143" i="3"/>
  <c r="C274" i="3" l="1"/>
  <c r="G274" i="3" s="1"/>
  <c r="I273" i="3"/>
  <c r="D274" i="3"/>
  <c r="H274" i="3" s="1"/>
  <c r="B144" i="3"/>
  <c r="C275" i="3" l="1"/>
  <c r="G275" i="3" s="1"/>
  <c r="I274" i="3"/>
  <c r="E275" i="3" s="1"/>
  <c r="E276" i="3" s="1"/>
  <c r="E277" i="3" s="1"/>
  <c r="D275" i="3"/>
  <c r="H275" i="3" s="1"/>
  <c r="K144" i="3"/>
  <c r="F144" i="3"/>
  <c r="J144" i="3" s="1"/>
  <c r="M144" i="3"/>
  <c r="L144" i="3"/>
  <c r="C276" i="3" l="1"/>
  <c r="G276" i="3" s="1"/>
  <c r="I275" i="3"/>
  <c r="D276" i="3"/>
  <c r="H276" i="3" s="1"/>
  <c r="B145" i="3"/>
  <c r="C277" i="3" l="1"/>
  <c r="G277" i="3" s="1"/>
  <c r="I276" i="3"/>
  <c r="D277" i="3"/>
  <c r="H277" i="3" s="1"/>
  <c r="M145" i="3"/>
  <c r="F145" i="3"/>
  <c r="J145" i="3" s="1"/>
  <c r="L145" i="3"/>
  <c r="K145" i="3"/>
  <c r="C278" i="3" l="1"/>
  <c r="G278" i="3" s="1"/>
  <c r="I277" i="3"/>
  <c r="E278" i="3" s="1"/>
  <c r="E279" i="3" s="1"/>
  <c r="E280" i="3" s="1"/>
  <c r="D278" i="3"/>
  <c r="H278" i="3" s="1"/>
  <c r="B146" i="3"/>
  <c r="C279" i="3" l="1"/>
  <c r="G279" i="3" s="1"/>
  <c r="I278" i="3"/>
  <c r="D279" i="3"/>
  <c r="H279" i="3" s="1"/>
  <c r="M146" i="3"/>
  <c r="F146" i="3"/>
  <c r="J146" i="3" s="1"/>
  <c r="L146" i="3"/>
  <c r="K146" i="3"/>
  <c r="C280" i="3" l="1"/>
  <c r="G280" i="3" s="1"/>
  <c r="I279" i="3"/>
  <c r="D280" i="3"/>
  <c r="H280" i="3" s="1"/>
  <c r="B147" i="3"/>
  <c r="C281" i="3" l="1"/>
  <c r="G281" i="3" s="1"/>
  <c r="I280" i="3"/>
  <c r="E281" i="3" s="1"/>
  <c r="E282" i="3" s="1"/>
  <c r="E283" i="3" s="1"/>
  <c r="D281" i="3"/>
  <c r="H281" i="3" s="1"/>
  <c r="K147" i="3"/>
  <c r="M147" i="3"/>
  <c r="F147" i="3"/>
  <c r="J147" i="3" s="1"/>
  <c r="L147" i="3"/>
  <c r="C282" i="3" l="1"/>
  <c r="G282" i="3" s="1"/>
  <c r="I281" i="3"/>
  <c r="D282" i="3"/>
  <c r="H282" i="3" s="1"/>
  <c r="B148" i="3"/>
  <c r="C283" i="3" l="1"/>
  <c r="G283" i="3" s="1"/>
  <c r="I282" i="3"/>
  <c r="D283" i="3"/>
  <c r="H283" i="3" s="1"/>
  <c r="K148" i="3"/>
  <c r="F148" i="3"/>
  <c r="J148" i="3" s="1"/>
  <c r="M148" i="3"/>
  <c r="L148" i="3"/>
  <c r="C284" i="3" l="1"/>
  <c r="G284" i="3" s="1"/>
  <c r="I283" i="3"/>
  <c r="E284" i="3" s="1"/>
  <c r="E285" i="3" s="1"/>
  <c r="E286" i="3" s="1"/>
  <c r="D284" i="3"/>
  <c r="H284" i="3" s="1"/>
  <c r="B149" i="3"/>
  <c r="C285" i="3" l="1"/>
  <c r="G285" i="3" s="1"/>
  <c r="I284" i="3"/>
  <c r="D285" i="3"/>
  <c r="H285" i="3" s="1"/>
  <c r="M149" i="3"/>
  <c r="L149" i="3"/>
  <c r="F149" i="3"/>
  <c r="J149" i="3" s="1"/>
  <c r="K149" i="3"/>
  <c r="C286" i="3" l="1"/>
  <c r="G286" i="3" s="1"/>
  <c r="I285" i="3"/>
  <c r="D286" i="3"/>
  <c r="H286" i="3" s="1"/>
  <c r="B150" i="3"/>
  <c r="C287" i="3" l="1"/>
  <c r="G287" i="3" s="1"/>
  <c r="I286" i="3"/>
  <c r="E287" i="3" s="1"/>
  <c r="E288" i="3" s="1"/>
  <c r="E289" i="3" s="1"/>
  <c r="D287" i="3"/>
  <c r="H287" i="3" s="1"/>
  <c r="M150" i="3"/>
  <c r="F150" i="3"/>
  <c r="J150" i="3" s="1"/>
  <c r="L150" i="3"/>
  <c r="K150" i="3"/>
  <c r="C288" i="3" l="1"/>
  <c r="G288" i="3" s="1"/>
  <c r="I287" i="3"/>
  <c r="D288" i="3"/>
  <c r="H288" i="3" s="1"/>
  <c r="B151" i="3"/>
  <c r="C289" i="3" l="1"/>
  <c r="G289" i="3" s="1"/>
  <c r="I288" i="3"/>
  <c r="D289" i="3"/>
  <c r="H289" i="3" s="1"/>
  <c r="K151" i="3"/>
  <c r="F151" i="3"/>
  <c r="J151" i="3" s="1"/>
  <c r="M151" i="3"/>
  <c r="L151" i="3"/>
  <c r="C290" i="3" l="1"/>
  <c r="G290" i="3" s="1"/>
  <c r="I289" i="3"/>
  <c r="E290" i="3" s="1"/>
  <c r="E291" i="3" s="1"/>
  <c r="E292" i="3" s="1"/>
  <c r="D290" i="3"/>
  <c r="H290" i="3" s="1"/>
  <c r="B152" i="3"/>
  <c r="C291" i="3" l="1"/>
  <c r="G291" i="3" s="1"/>
  <c r="I290" i="3"/>
  <c r="D291" i="3"/>
  <c r="H291" i="3" s="1"/>
  <c r="K152" i="3"/>
  <c r="F152" i="3"/>
  <c r="J152" i="3" s="1"/>
  <c r="M152" i="3"/>
  <c r="L152" i="3"/>
  <c r="C292" i="3" l="1"/>
  <c r="G292" i="3" s="1"/>
  <c r="I291" i="3"/>
  <c r="D292" i="3"/>
  <c r="H292" i="3" s="1"/>
  <c r="B153" i="3"/>
  <c r="C293" i="3" l="1"/>
  <c r="G293" i="3" s="1"/>
  <c r="I292" i="3"/>
  <c r="E293" i="3" s="1"/>
  <c r="E294" i="3" s="1"/>
  <c r="E295" i="3" s="1"/>
  <c r="D293" i="3"/>
  <c r="H293" i="3" s="1"/>
  <c r="M153" i="3"/>
  <c r="F153" i="3"/>
  <c r="J153" i="3" s="1"/>
  <c r="L153" i="3"/>
  <c r="K153" i="3"/>
  <c r="C294" i="3" l="1"/>
  <c r="G294" i="3" s="1"/>
  <c r="I293" i="3"/>
  <c r="D294" i="3"/>
  <c r="H294" i="3" s="1"/>
  <c r="B154" i="3"/>
  <c r="C295" i="3" l="1"/>
  <c r="G295" i="3" s="1"/>
  <c r="I294" i="3"/>
  <c r="D295" i="3"/>
  <c r="H295" i="3" s="1"/>
  <c r="M154" i="3"/>
  <c r="F154" i="3"/>
  <c r="J154" i="3" s="1"/>
  <c r="L154" i="3"/>
  <c r="K154" i="3"/>
  <c r="C296" i="3" l="1"/>
  <c r="G296" i="3" s="1"/>
  <c r="I295" i="3"/>
  <c r="E296" i="3" s="1"/>
  <c r="E297" i="3" s="1"/>
  <c r="E298" i="3" s="1"/>
  <c r="D296" i="3"/>
  <c r="H296" i="3" s="1"/>
  <c r="B155" i="3"/>
  <c r="C297" i="3" l="1"/>
  <c r="G297" i="3" s="1"/>
  <c r="I296" i="3"/>
  <c r="D297" i="3"/>
  <c r="H297" i="3" s="1"/>
  <c r="L155" i="3"/>
  <c r="M155" i="3"/>
  <c r="K155" i="3"/>
  <c r="F155" i="3"/>
  <c r="J155" i="3" s="1"/>
  <c r="C298" i="3" l="1"/>
  <c r="G298" i="3" s="1"/>
  <c r="I297" i="3"/>
  <c r="D298" i="3"/>
  <c r="H298" i="3" s="1"/>
  <c r="B156" i="3"/>
  <c r="C299" i="3" l="1"/>
  <c r="G299" i="3" s="1"/>
  <c r="I298" i="3"/>
  <c r="E299" i="3" s="1"/>
  <c r="E300" i="3" s="1"/>
  <c r="E301" i="3" s="1"/>
  <c r="D299" i="3"/>
  <c r="H299" i="3" s="1"/>
  <c r="L156" i="3"/>
  <c r="F156" i="3"/>
  <c r="J156" i="3" s="1"/>
  <c r="M156" i="3"/>
  <c r="K156" i="3"/>
  <c r="C300" i="3" l="1"/>
  <c r="G300" i="3" s="1"/>
  <c r="I299" i="3"/>
  <c r="D300" i="3"/>
  <c r="H300" i="3" s="1"/>
  <c r="B157" i="3"/>
  <c r="C301" i="3" l="1"/>
  <c r="G301" i="3" s="1"/>
  <c r="I300" i="3"/>
  <c r="D301" i="3"/>
  <c r="H301" i="3" s="1"/>
  <c r="M157" i="3"/>
  <c r="F157" i="3"/>
  <c r="J157" i="3" s="1"/>
  <c r="L157" i="3"/>
  <c r="K157" i="3"/>
  <c r="C302" i="3" l="1"/>
  <c r="G302" i="3" s="1"/>
  <c r="I301" i="3"/>
  <c r="E302" i="3" s="1"/>
  <c r="E303" i="3" s="1"/>
  <c r="E304" i="3" s="1"/>
  <c r="D302" i="3"/>
  <c r="H302" i="3" s="1"/>
  <c r="B158" i="3"/>
  <c r="C303" i="3" l="1"/>
  <c r="G303" i="3" s="1"/>
  <c r="I302" i="3"/>
  <c r="D303" i="3"/>
  <c r="H303" i="3" s="1"/>
  <c r="M158" i="3"/>
  <c r="F158" i="3"/>
  <c r="J158" i="3" s="1"/>
  <c r="L158" i="3"/>
  <c r="K158" i="3"/>
  <c r="C304" i="3" l="1"/>
  <c r="G304" i="3" s="1"/>
  <c r="I303" i="3"/>
  <c r="D304" i="3"/>
  <c r="H304" i="3" s="1"/>
  <c r="B159" i="3"/>
  <c r="C305" i="3" l="1"/>
  <c r="G305" i="3" s="1"/>
  <c r="I304" i="3"/>
  <c r="E305" i="3" s="1"/>
  <c r="E306" i="3" s="1"/>
  <c r="E307" i="3" s="1"/>
  <c r="D305" i="3"/>
  <c r="H305" i="3" s="1"/>
  <c r="K159" i="3"/>
  <c r="F159" i="3"/>
  <c r="J159" i="3" s="1"/>
  <c r="M159" i="3"/>
  <c r="L159" i="3"/>
  <c r="C306" i="3" l="1"/>
  <c r="G306" i="3" s="1"/>
  <c r="I305" i="3"/>
  <c r="D306" i="3"/>
  <c r="H306" i="3" s="1"/>
  <c r="B160" i="3"/>
  <c r="C307" i="3" l="1"/>
  <c r="G307" i="3" s="1"/>
  <c r="I306" i="3"/>
  <c r="D307" i="3"/>
  <c r="H307" i="3" s="1"/>
  <c r="K160" i="3"/>
  <c r="F160" i="3"/>
  <c r="J160" i="3" s="1"/>
  <c r="M160" i="3"/>
  <c r="L160" i="3"/>
  <c r="C308" i="3" l="1"/>
  <c r="G308" i="3" s="1"/>
  <c r="I307" i="3"/>
  <c r="E308" i="3" s="1"/>
  <c r="E309" i="3" s="1"/>
  <c r="E310" i="3" s="1"/>
  <c r="D308" i="3"/>
  <c r="H308" i="3" s="1"/>
  <c r="B161" i="3"/>
  <c r="C309" i="3" l="1"/>
  <c r="G309" i="3" s="1"/>
  <c r="I308" i="3"/>
  <c r="D309" i="3"/>
  <c r="H309" i="3" s="1"/>
  <c r="M161" i="3"/>
  <c r="L161" i="3"/>
  <c r="K161" i="3"/>
  <c r="F161" i="3"/>
  <c r="J161" i="3" s="1"/>
  <c r="C310" i="3" l="1"/>
  <c r="G310" i="3" s="1"/>
  <c r="I309" i="3"/>
  <c r="D310" i="3"/>
  <c r="H310" i="3" s="1"/>
  <c r="B162" i="3"/>
  <c r="C311" i="3" l="1"/>
  <c r="G311" i="3" s="1"/>
  <c r="I310" i="3"/>
  <c r="E311" i="3" s="1"/>
  <c r="E312" i="3" s="1"/>
  <c r="E313" i="3" s="1"/>
  <c r="D311" i="3"/>
  <c r="H311" i="3" s="1"/>
  <c r="M162" i="3"/>
  <c r="F162" i="3"/>
  <c r="J162" i="3" s="1"/>
  <c r="L162" i="3"/>
  <c r="K162" i="3"/>
  <c r="C312" i="3" l="1"/>
  <c r="G312" i="3" s="1"/>
  <c r="I311" i="3"/>
  <c r="D312" i="3"/>
  <c r="H312" i="3" s="1"/>
  <c r="B163" i="3"/>
  <c r="C313" i="3" l="1"/>
  <c r="G313" i="3" s="1"/>
  <c r="I312" i="3"/>
  <c r="D313" i="3"/>
  <c r="H313" i="3" s="1"/>
  <c r="L163" i="3"/>
  <c r="M163" i="3"/>
  <c r="F163" i="3"/>
  <c r="J163" i="3" s="1"/>
  <c r="K163" i="3"/>
  <c r="C314" i="3" l="1"/>
  <c r="G314" i="3" s="1"/>
  <c r="I313" i="3"/>
  <c r="E314" i="3" s="1"/>
  <c r="E315" i="3" s="1"/>
  <c r="E316" i="3" s="1"/>
  <c r="D314" i="3"/>
  <c r="H314" i="3" s="1"/>
  <c r="B164" i="3"/>
  <c r="C315" i="3" l="1"/>
  <c r="G315" i="3" s="1"/>
  <c r="I314" i="3"/>
  <c r="D315" i="3"/>
  <c r="H315" i="3" s="1"/>
  <c r="L164" i="3"/>
  <c r="F164" i="3"/>
  <c r="J164" i="3" s="1"/>
  <c r="M164" i="3"/>
  <c r="K164" i="3"/>
  <c r="C316" i="3" l="1"/>
  <c r="G316" i="3" s="1"/>
  <c r="I315" i="3"/>
  <c r="D316" i="3"/>
  <c r="H316" i="3" s="1"/>
  <c r="B165" i="3"/>
  <c r="C317" i="3" l="1"/>
  <c r="G317" i="3" s="1"/>
  <c r="I316" i="3"/>
  <c r="E317" i="3" s="1"/>
  <c r="E318" i="3" s="1"/>
  <c r="E319" i="3" s="1"/>
  <c r="D317" i="3"/>
  <c r="H317" i="3" s="1"/>
  <c r="L165" i="3"/>
  <c r="M165" i="3"/>
  <c r="F165" i="3"/>
  <c r="J165" i="3" s="1"/>
  <c r="K165" i="3"/>
  <c r="C318" i="3" l="1"/>
  <c r="G318" i="3" s="1"/>
  <c r="I317" i="3"/>
  <c r="D318" i="3"/>
  <c r="H318" i="3" s="1"/>
  <c r="B166" i="3"/>
  <c r="C319" i="3" l="1"/>
  <c r="G319" i="3" s="1"/>
  <c r="I318" i="3"/>
  <c r="D319" i="3"/>
  <c r="H319" i="3" s="1"/>
  <c r="M166" i="3"/>
  <c r="F166" i="3"/>
  <c r="J166" i="3" s="1"/>
  <c r="K166" i="3"/>
  <c r="L166" i="3"/>
  <c r="C320" i="3" l="1"/>
  <c r="G320" i="3" s="1"/>
  <c r="I319" i="3"/>
  <c r="E320" i="3" s="1"/>
  <c r="E321" i="3" s="1"/>
  <c r="E322" i="3" s="1"/>
  <c r="D320" i="3"/>
  <c r="H320" i="3" s="1"/>
  <c r="B167" i="3"/>
  <c r="C321" i="3" l="1"/>
  <c r="G321" i="3" s="1"/>
  <c r="I320" i="3"/>
  <c r="D321" i="3"/>
  <c r="H321" i="3" s="1"/>
  <c r="K167" i="3"/>
  <c r="F167" i="3"/>
  <c r="J167" i="3" s="1"/>
  <c r="L167" i="3"/>
  <c r="M167" i="3"/>
  <c r="C322" i="3" l="1"/>
  <c r="G322" i="3" s="1"/>
  <c r="I321" i="3"/>
  <c r="D322" i="3"/>
  <c r="H322" i="3" s="1"/>
  <c r="B168" i="3"/>
  <c r="C323" i="3" l="1"/>
  <c r="G323" i="3" s="1"/>
  <c r="I322" i="3"/>
  <c r="E323" i="3" s="1"/>
  <c r="E324" i="3" s="1"/>
  <c r="E325" i="3" s="1"/>
  <c r="D323" i="3"/>
  <c r="H323" i="3" s="1"/>
  <c r="K168" i="3"/>
  <c r="F168" i="3"/>
  <c r="J168" i="3" s="1"/>
  <c r="M168" i="3"/>
  <c r="L168" i="3"/>
  <c r="C324" i="3" l="1"/>
  <c r="G324" i="3" s="1"/>
  <c r="I323" i="3"/>
  <c r="D324" i="3"/>
  <c r="H324" i="3" s="1"/>
  <c r="B169" i="3"/>
  <c r="C325" i="3" l="1"/>
  <c r="G325" i="3" s="1"/>
  <c r="I324" i="3"/>
  <c r="D325" i="3"/>
  <c r="H325" i="3" s="1"/>
  <c r="M169" i="3"/>
  <c r="L169" i="3"/>
  <c r="F169" i="3"/>
  <c r="J169" i="3" s="1"/>
  <c r="K169" i="3"/>
  <c r="C326" i="3" l="1"/>
  <c r="G326" i="3" s="1"/>
  <c r="I325" i="3"/>
  <c r="E326" i="3" s="1"/>
  <c r="E327" i="3" s="1"/>
  <c r="E328" i="3" s="1"/>
  <c r="D326" i="3"/>
  <c r="H326" i="3" s="1"/>
  <c r="B170" i="3"/>
  <c r="C327" i="3" l="1"/>
  <c r="G327" i="3" s="1"/>
  <c r="I326" i="3"/>
  <c r="D327" i="3"/>
  <c r="H327" i="3" s="1"/>
  <c r="M170" i="3"/>
  <c r="F170" i="3"/>
  <c r="J170" i="3" s="1"/>
  <c r="L170" i="3"/>
  <c r="K170" i="3"/>
  <c r="C328" i="3" l="1"/>
  <c r="G328" i="3" s="1"/>
  <c r="I327" i="3"/>
  <c r="D328" i="3"/>
  <c r="H328" i="3" s="1"/>
  <c r="B171" i="3"/>
  <c r="C329" i="3" l="1"/>
  <c r="G329" i="3" s="1"/>
  <c r="I328" i="3"/>
  <c r="E329" i="3" s="1"/>
  <c r="E330" i="3" s="1"/>
  <c r="E331" i="3" s="1"/>
  <c r="D329" i="3"/>
  <c r="H329" i="3" s="1"/>
  <c r="L171" i="3"/>
  <c r="M171" i="3"/>
  <c r="F171" i="3"/>
  <c r="J171" i="3" s="1"/>
  <c r="K171" i="3"/>
  <c r="C330" i="3" l="1"/>
  <c r="G330" i="3" s="1"/>
  <c r="I329" i="3"/>
  <c r="D330" i="3"/>
  <c r="H330" i="3" s="1"/>
  <c r="B172" i="3"/>
  <c r="C331" i="3" l="1"/>
  <c r="G331" i="3" s="1"/>
  <c r="I330" i="3"/>
  <c r="D331" i="3"/>
  <c r="H331" i="3" s="1"/>
  <c r="K172" i="3"/>
  <c r="F172" i="3"/>
  <c r="J172" i="3" s="1"/>
  <c r="L172" i="3"/>
  <c r="M172" i="3"/>
  <c r="C332" i="3" l="1"/>
  <c r="G332" i="3" s="1"/>
  <c r="I331" i="3"/>
  <c r="E332" i="3" s="1"/>
  <c r="E333" i="3" s="1"/>
  <c r="E334" i="3" s="1"/>
  <c r="D332" i="3"/>
  <c r="H332" i="3" s="1"/>
  <c r="B173" i="3"/>
  <c r="C333" i="3" l="1"/>
  <c r="G333" i="3" s="1"/>
  <c r="I332" i="3"/>
  <c r="D333" i="3"/>
  <c r="H333" i="3" s="1"/>
  <c r="M173" i="3"/>
  <c r="F173" i="3"/>
  <c r="J173" i="3" s="1"/>
  <c r="L173" i="3"/>
  <c r="K173" i="3"/>
  <c r="C334" i="3" l="1"/>
  <c r="G334" i="3" s="1"/>
  <c r="I333" i="3"/>
  <c r="D334" i="3"/>
  <c r="H334" i="3" s="1"/>
  <c r="B174" i="3"/>
  <c r="C335" i="3" l="1"/>
  <c r="G335" i="3" s="1"/>
  <c r="I334" i="3"/>
  <c r="E335" i="3" s="1"/>
  <c r="E336" i="3" s="1"/>
  <c r="E337" i="3" s="1"/>
  <c r="D335" i="3"/>
  <c r="H335" i="3" s="1"/>
  <c r="M174" i="3"/>
  <c r="F174" i="3"/>
  <c r="J174" i="3" s="1"/>
  <c r="L174" i="3"/>
  <c r="K174" i="3"/>
  <c r="C336" i="3" l="1"/>
  <c r="G336" i="3" s="1"/>
  <c r="I335" i="3"/>
  <c r="D336" i="3"/>
  <c r="H336" i="3" s="1"/>
  <c r="B175" i="3"/>
  <c r="C337" i="3" l="1"/>
  <c r="G337" i="3" s="1"/>
  <c r="I336" i="3"/>
  <c r="D337" i="3"/>
  <c r="H337" i="3" s="1"/>
  <c r="L175" i="3"/>
  <c r="M175" i="3"/>
  <c r="F175" i="3"/>
  <c r="J175" i="3" s="1"/>
  <c r="K175" i="3"/>
  <c r="C338" i="3" l="1"/>
  <c r="G338" i="3" s="1"/>
  <c r="I337" i="3"/>
  <c r="E338" i="3" s="1"/>
  <c r="E339" i="3" s="1"/>
  <c r="E340" i="3" s="1"/>
  <c r="D338" i="3"/>
  <c r="H338" i="3" s="1"/>
  <c r="B176" i="3"/>
  <c r="C339" i="3" l="1"/>
  <c r="G339" i="3" s="1"/>
  <c r="I338" i="3"/>
  <c r="D339" i="3"/>
  <c r="H339" i="3" s="1"/>
  <c r="K176" i="3"/>
  <c r="F176" i="3"/>
  <c r="J176" i="3" s="1"/>
  <c r="L176" i="3"/>
  <c r="M176" i="3"/>
  <c r="C340" i="3" l="1"/>
  <c r="G340" i="3" s="1"/>
  <c r="I339" i="3"/>
  <c r="D340" i="3"/>
  <c r="H340" i="3" s="1"/>
  <c r="B177" i="3"/>
  <c r="C341" i="3" l="1"/>
  <c r="G341" i="3" s="1"/>
  <c r="I340" i="3"/>
  <c r="E341" i="3" s="1"/>
  <c r="E342" i="3" s="1"/>
  <c r="E343" i="3" s="1"/>
  <c r="D341" i="3"/>
  <c r="H341" i="3" s="1"/>
  <c r="M177" i="3"/>
  <c r="F177" i="3"/>
  <c r="J177" i="3" s="1"/>
  <c r="L177" i="3"/>
  <c r="K177" i="3"/>
  <c r="C342" i="3" l="1"/>
  <c r="G342" i="3" s="1"/>
  <c r="I341" i="3"/>
  <c r="D342" i="3"/>
  <c r="H342" i="3" s="1"/>
  <c r="B178" i="3"/>
  <c r="C343" i="3" l="1"/>
  <c r="G343" i="3" s="1"/>
  <c r="I342" i="3"/>
  <c r="D343" i="3"/>
  <c r="H343" i="3" s="1"/>
  <c r="M178" i="3"/>
  <c r="F178" i="3"/>
  <c r="J178" i="3" s="1"/>
  <c r="L178" i="3"/>
  <c r="K178" i="3"/>
  <c r="C344" i="3" l="1"/>
  <c r="G344" i="3" s="1"/>
  <c r="I343" i="3"/>
  <c r="E344" i="3" s="1"/>
  <c r="E345" i="3" s="1"/>
  <c r="E346" i="3" s="1"/>
  <c r="D344" i="3"/>
  <c r="H344" i="3" s="1"/>
  <c r="B179" i="3"/>
  <c r="C345" i="3" l="1"/>
  <c r="G345" i="3" s="1"/>
  <c r="I344" i="3"/>
  <c r="D345" i="3"/>
  <c r="H345" i="3" s="1"/>
  <c r="K179" i="3"/>
  <c r="F179" i="3"/>
  <c r="J179" i="3" s="1"/>
  <c r="M179" i="3"/>
  <c r="L179" i="3"/>
  <c r="C346" i="3" l="1"/>
  <c r="G346" i="3" s="1"/>
  <c r="I345" i="3"/>
  <c r="D346" i="3"/>
  <c r="H346" i="3" s="1"/>
  <c r="B180" i="3"/>
  <c r="C347" i="3" l="1"/>
  <c r="G347" i="3" s="1"/>
  <c r="I346" i="3"/>
  <c r="E347" i="3" s="1"/>
  <c r="E348" i="3" s="1"/>
  <c r="E349" i="3" s="1"/>
  <c r="D347" i="3"/>
  <c r="H347" i="3" s="1"/>
  <c r="K180" i="3"/>
  <c r="F180" i="3"/>
  <c r="J180" i="3" s="1"/>
  <c r="M180" i="3"/>
  <c r="L180" i="3"/>
  <c r="C348" i="3" l="1"/>
  <c r="G348" i="3" s="1"/>
  <c r="I347" i="3"/>
  <c r="D348" i="3"/>
  <c r="H348" i="3" s="1"/>
  <c r="B181" i="3"/>
  <c r="C349" i="3" l="1"/>
  <c r="G349" i="3" s="1"/>
  <c r="I348" i="3"/>
  <c r="D349" i="3"/>
  <c r="H349" i="3" s="1"/>
  <c r="F181" i="3"/>
  <c r="J181" i="3" s="1"/>
  <c r="L181" i="3"/>
  <c r="K181" i="3"/>
  <c r="M181" i="3"/>
  <c r="C350" i="3" l="1"/>
  <c r="G350" i="3" s="1"/>
  <c r="I349" i="3"/>
  <c r="E350" i="3" s="1"/>
  <c r="E351" i="3" s="1"/>
  <c r="E352" i="3" s="1"/>
  <c r="D350" i="3"/>
  <c r="H350" i="3" s="1"/>
  <c r="B182" i="3"/>
  <c r="C351" i="3" l="1"/>
  <c r="G351" i="3" s="1"/>
  <c r="I350" i="3"/>
  <c r="D351" i="3"/>
  <c r="H351" i="3" s="1"/>
  <c r="M182" i="3"/>
  <c r="F182" i="3"/>
  <c r="J182" i="3" s="1"/>
  <c r="K182" i="3"/>
  <c r="L182" i="3"/>
  <c r="C352" i="3" l="1"/>
  <c r="G352" i="3" s="1"/>
  <c r="I351" i="3"/>
  <c r="D352" i="3"/>
  <c r="H352" i="3" s="1"/>
  <c r="B183" i="3"/>
  <c r="C353" i="3" l="1"/>
  <c r="G353" i="3" s="1"/>
  <c r="I352" i="3"/>
  <c r="E353" i="3" s="1"/>
  <c r="E354" i="3" s="1"/>
  <c r="E355" i="3" s="1"/>
  <c r="D353" i="3"/>
  <c r="H353" i="3" s="1"/>
  <c r="K183" i="3"/>
  <c r="F183" i="3"/>
  <c r="J183" i="3" s="1"/>
  <c r="L183" i="3"/>
  <c r="M183" i="3"/>
  <c r="C354" i="3" l="1"/>
  <c r="G354" i="3" s="1"/>
  <c r="I353" i="3"/>
  <c r="D354" i="3"/>
  <c r="H354" i="3" s="1"/>
  <c r="B184" i="3"/>
  <c r="C355" i="3" l="1"/>
  <c r="G355" i="3" s="1"/>
  <c r="I354" i="3"/>
  <c r="D355" i="3"/>
  <c r="H355" i="3" s="1"/>
  <c r="K184" i="3"/>
  <c r="F184" i="3"/>
  <c r="J184" i="3" s="1"/>
  <c r="M184" i="3"/>
  <c r="L184" i="3"/>
  <c r="C356" i="3" l="1"/>
  <c r="G356" i="3" s="1"/>
  <c r="I355" i="3"/>
  <c r="E356" i="3" s="1"/>
  <c r="E357" i="3" s="1"/>
  <c r="E358" i="3" s="1"/>
  <c r="D356" i="3"/>
  <c r="H356" i="3" s="1"/>
  <c r="B185" i="3"/>
  <c r="C357" i="3" l="1"/>
  <c r="G357" i="3" s="1"/>
  <c r="I356" i="3"/>
  <c r="D357" i="3"/>
  <c r="H357" i="3" s="1"/>
  <c r="M185" i="3"/>
  <c r="F185" i="3"/>
  <c r="J185" i="3" s="1"/>
  <c r="L185" i="3"/>
  <c r="K185" i="3"/>
  <c r="C358" i="3" l="1"/>
  <c r="G358" i="3" s="1"/>
  <c r="I357" i="3"/>
  <c r="D358" i="3"/>
  <c r="H358" i="3" s="1"/>
  <c r="B186" i="3"/>
  <c r="C359" i="3" l="1"/>
  <c r="G359" i="3" s="1"/>
  <c r="I358" i="3"/>
  <c r="E359" i="3" s="1"/>
  <c r="E360" i="3" s="1"/>
  <c r="E361" i="3" s="1"/>
  <c r="D359" i="3"/>
  <c r="H359" i="3" s="1"/>
  <c r="M186" i="3"/>
  <c r="F186" i="3"/>
  <c r="J186" i="3" s="1"/>
  <c r="L186" i="3"/>
  <c r="K186" i="3"/>
  <c r="B187" i="3" l="1"/>
  <c r="F187" i="3" s="1"/>
  <c r="J187" i="3" s="1"/>
  <c r="C360" i="3"/>
  <c r="G360" i="3" s="1"/>
  <c r="I359" i="3"/>
  <c r="D360" i="3"/>
  <c r="H360" i="3" s="1"/>
  <c r="L187" i="3"/>
  <c r="M187" i="3"/>
  <c r="K187" i="3"/>
  <c r="C361" i="3" l="1"/>
  <c r="G361" i="3" s="1"/>
  <c r="I360" i="3"/>
  <c r="D361" i="3"/>
  <c r="H361" i="3" s="1"/>
  <c r="B188" i="3"/>
  <c r="C362" i="3" l="1"/>
  <c r="G362" i="3" s="1"/>
  <c r="I361" i="3"/>
  <c r="E362" i="3" s="1"/>
  <c r="E363" i="3" s="1"/>
  <c r="E364" i="3" s="1"/>
  <c r="D362" i="3"/>
  <c r="H362" i="3" s="1"/>
  <c r="K188" i="3"/>
  <c r="F188" i="3"/>
  <c r="J188" i="3" s="1"/>
  <c r="M188" i="3"/>
  <c r="L188" i="3"/>
  <c r="C363" i="3" l="1"/>
  <c r="G363" i="3" s="1"/>
  <c r="I362" i="3"/>
  <c r="D363" i="3"/>
  <c r="H363" i="3" s="1"/>
  <c r="B189" i="3"/>
  <c r="C364" i="3" l="1"/>
  <c r="G364" i="3" s="1"/>
  <c r="I363" i="3"/>
  <c r="D364" i="3"/>
  <c r="H364" i="3" s="1"/>
  <c r="M189" i="3"/>
  <c r="F189" i="3"/>
  <c r="J189" i="3" s="1"/>
  <c r="L189" i="3"/>
  <c r="K189" i="3"/>
  <c r="C365" i="3" l="1"/>
  <c r="G365" i="3" s="1"/>
  <c r="I364" i="3"/>
  <c r="E365" i="3" s="1"/>
  <c r="E366" i="3" s="1"/>
  <c r="E367" i="3" s="1"/>
  <c r="D365" i="3"/>
  <c r="H365" i="3" s="1"/>
  <c r="B190" i="3"/>
  <c r="C366" i="3" l="1"/>
  <c r="G366" i="3" s="1"/>
  <c r="I365" i="3"/>
  <c r="D366" i="3"/>
  <c r="H366" i="3" s="1"/>
  <c r="M190" i="3"/>
  <c r="L190" i="3"/>
  <c r="F190" i="3"/>
  <c r="J190" i="3" s="1"/>
  <c r="K190" i="3"/>
  <c r="C367" i="3" l="1"/>
  <c r="G367" i="3" s="1"/>
  <c r="I366" i="3"/>
  <c r="D367" i="3"/>
  <c r="H367" i="3" s="1"/>
  <c r="B191" i="3"/>
  <c r="C368" i="3" l="1"/>
  <c r="G368" i="3" s="1"/>
  <c r="I367" i="3"/>
  <c r="E368" i="3" s="1"/>
  <c r="E369" i="3" s="1"/>
  <c r="E370" i="3" s="1"/>
  <c r="D368" i="3"/>
  <c r="H368" i="3" s="1"/>
  <c r="K191" i="3"/>
  <c r="F191" i="3"/>
  <c r="J191" i="3" s="1"/>
  <c r="L191" i="3"/>
  <c r="M191" i="3"/>
  <c r="C369" i="3" l="1"/>
  <c r="G369" i="3" s="1"/>
  <c r="I368" i="3"/>
  <c r="D369" i="3"/>
  <c r="H369" i="3" s="1"/>
  <c r="B192" i="3"/>
  <c r="C370" i="3" l="1"/>
  <c r="G370" i="3" s="1"/>
  <c r="I369" i="3"/>
  <c r="D370" i="3"/>
  <c r="H370" i="3" s="1"/>
  <c r="K192" i="3"/>
  <c r="L192" i="3"/>
  <c r="F192" i="3"/>
  <c r="J192" i="3" s="1"/>
  <c r="M192" i="3"/>
  <c r="C371" i="3" l="1"/>
  <c r="G371" i="3" s="1"/>
  <c r="I370" i="3"/>
  <c r="E371" i="3" s="1"/>
  <c r="E372" i="3" s="1"/>
  <c r="E373" i="3" s="1"/>
  <c r="C6" i="3" s="1"/>
  <c r="D371" i="3"/>
  <c r="H371" i="3" s="1"/>
  <c r="B193" i="3"/>
  <c r="C372" i="3" l="1"/>
  <c r="G372" i="3" s="1"/>
  <c r="I371" i="3"/>
  <c r="D372" i="3"/>
  <c r="H372" i="3" s="1"/>
  <c r="M193" i="3"/>
  <c r="F193" i="3"/>
  <c r="J193" i="3" s="1"/>
  <c r="K193" i="3"/>
  <c r="L193" i="3"/>
  <c r="C373" i="3" l="1"/>
  <c r="C8" i="3" s="1"/>
  <c r="I372" i="3"/>
  <c r="D373" i="3"/>
  <c r="C7" i="3" s="1"/>
  <c r="B194" i="3"/>
  <c r="H373" i="3" l="1"/>
  <c r="I373" i="3"/>
  <c r="G373" i="3"/>
  <c r="M194" i="3"/>
  <c r="L194" i="3"/>
  <c r="K194" i="3"/>
  <c r="F194" i="3"/>
  <c r="J194" i="3" s="1"/>
  <c r="B195" i="3" l="1"/>
  <c r="K195" i="3" l="1"/>
  <c r="F195" i="3"/>
  <c r="J195" i="3" s="1"/>
  <c r="M195" i="3"/>
  <c r="L195" i="3"/>
  <c r="B196" i="3" l="1"/>
  <c r="K196" i="3" l="1"/>
  <c r="F196" i="3"/>
  <c r="J196" i="3" s="1"/>
  <c r="L196" i="3"/>
  <c r="M196" i="3"/>
  <c r="B197" i="3" l="1"/>
  <c r="M197" i="3" l="1"/>
  <c r="F197" i="3"/>
  <c r="J197" i="3" s="1"/>
  <c r="L197" i="3"/>
  <c r="K197" i="3"/>
  <c r="B198" i="3" l="1"/>
  <c r="M198" i="3" l="1"/>
  <c r="F198" i="3"/>
  <c r="J198" i="3" s="1"/>
  <c r="L198" i="3"/>
  <c r="K198" i="3"/>
  <c r="B199" i="3" l="1"/>
  <c r="K199" i="3" l="1"/>
  <c r="F199" i="3"/>
  <c r="J199" i="3" s="1"/>
  <c r="M199" i="3"/>
  <c r="L199" i="3"/>
  <c r="B200" i="3" l="1"/>
  <c r="K200" i="3" l="1"/>
  <c r="F200" i="3"/>
  <c r="J200" i="3" s="1"/>
  <c r="M200" i="3"/>
  <c r="L200" i="3"/>
  <c r="B201" i="3" l="1"/>
  <c r="M201" i="3" l="1"/>
  <c r="F201" i="3"/>
  <c r="J201" i="3" s="1"/>
  <c r="K201" i="3"/>
  <c r="L201" i="3"/>
  <c r="B202" i="3" l="1"/>
  <c r="M202" i="3" l="1"/>
  <c r="L202" i="3"/>
  <c r="K202" i="3"/>
  <c r="F202" i="3"/>
  <c r="J202" i="3" s="1"/>
  <c r="B203" i="3" l="1"/>
  <c r="L203" i="3" l="1"/>
  <c r="F203" i="3"/>
  <c r="J203" i="3" s="1"/>
  <c r="K203" i="3"/>
  <c r="M203" i="3"/>
  <c r="B204" i="3" l="1"/>
  <c r="K204" i="3" l="1"/>
  <c r="F204" i="3"/>
  <c r="J204" i="3" s="1"/>
  <c r="M204" i="3"/>
  <c r="L204" i="3"/>
  <c r="B205" i="3" l="1"/>
  <c r="M205" i="3" l="1"/>
  <c r="F205" i="3"/>
  <c r="J205" i="3" s="1"/>
  <c r="L205" i="3"/>
  <c r="K205" i="3"/>
  <c r="B206" i="3" l="1"/>
  <c r="M206" i="3" l="1"/>
  <c r="F206" i="3"/>
  <c r="J206" i="3" s="1"/>
  <c r="K206" i="3"/>
  <c r="L206" i="3"/>
  <c r="B207" i="3" l="1"/>
  <c r="L207" i="3" l="1"/>
  <c r="F207" i="3"/>
  <c r="J207" i="3" s="1"/>
  <c r="K207" i="3"/>
  <c r="M207" i="3"/>
  <c r="B208" i="3" l="1"/>
  <c r="K208" i="3" l="1"/>
  <c r="F208" i="3"/>
  <c r="J208" i="3" s="1"/>
  <c r="M208" i="3"/>
  <c r="L208" i="3"/>
  <c r="B209" i="3" l="1"/>
  <c r="M209" i="3" l="1"/>
  <c r="F209" i="3"/>
  <c r="J209" i="3" s="1"/>
  <c r="L209" i="3"/>
  <c r="K209" i="3"/>
  <c r="B210" i="3" l="1"/>
  <c r="M210" i="3" l="1"/>
  <c r="L210" i="3"/>
  <c r="K210" i="3"/>
  <c r="F210" i="3"/>
  <c r="J210" i="3" s="1"/>
  <c r="B211" i="3" l="1"/>
  <c r="K211" i="3" l="1"/>
  <c r="F211" i="3"/>
  <c r="J211" i="3" s="1"/>
  <c r="L211" i="3"/>
  <c r="M211" i="3"/>
  <c r="B212" i="3" l="1"/>
  <c r="K212" i="3" l="1"/>
  <c r="F212" i="3"/>
  <c r="J212" i="3" s="1"/>
  <c r="L212" i="3"/>
  <c r="M212" i="3"/>
  <c r="B213" i="3" l="1"/>
  <c r="M213" i="3" l="1"/>
  <c r="F213" i="3"/>
  <c r="J213" i="3" s="1"/>
  <c r="K213" i="3"/>
  <c r="L213" i="3"/>
  <c r="B214" i="3" l="1"/>
  <c r="M214" i="3" l="1"/>
  <c r="L214" i="3"/>
  <c r="K214" i="3"/>
  <c r="F214" i="3"/>
  <c r="J214" i="3" s="1"/>
  <c r="B215" i="3" l="1"/>
  <c r="K215" i="3" l="1"/>
  <c r="F215" i="3"/>
  <c r="J215" i="3" s="1"/>
  <c r="L215" i="3"/>
  <c r="M215" i="3"/>
  <c r="B216" i="3" l="1"/>
  <c r="K216" i="3" l="1"/>
  <c r="F216" i="3"/>
  <c r="J216" i="3" s="1"/>
  <c r="M216" i="3"/>
  <c r="L216" i="3"/>
  <c r="B217" i="3" l="1"/>
  <c r="M217" i="3" l="1"/>
  <c r="K217" i="3"/>
  <c r="F217" i="3"/>
  <c r="J217" i="3" s="1"/>
  <c r="L217" i="3"/>
  <c r="B218" i="3" l="1"/>
  <c r="M218" i="3" l="1"/>
  <c r="F218" i="3"/>
  <c r="J218" i="3" s="1"/>
  <c r="L218" i="3"/>
  <c r="K218" i="3"/>
  <c r="B219" i="3" l="1"/>
  <c r="L219" i="3" l="1"/>
  <c r="F219" i="3"/>
  <c r="J219" i="3" s="1"/>
  <c r="M219" i="3"/>
  <c r="K219" i="3"/>
  <c r="B220" i="3" l="1"/>
  <c r="K220" i="3" l="1"/>
  <c r="F220" i="3"/>
  <c r="J220" i="3" s="1"/>
  <c r="L220" i="3"/>
  <c r="M220" i="3"/>
  <c r="B221" i="3" l="1"/>
  <c r="F221" i="3" l="1"/>
  <c r="J221" i="3" s="1"/>
  <c r="L221" i="3"/>
  <c r="K221" i="3"/>
  <c r="M221" i="3"/>
  <c r="B222" i="3" l="1"/>
  <c r="M222" i="3" l="1"/>
  <c r="F222" i="3"/>
  <c r="J222" i="3" s="1"/>
  <c r="L222" i="3"/>
  <c r="K222" i="3"/>
  <c r="B223" i="3" l="1"/>
  <c r="K223" i="3" l="1"/>
  <c r="L223" i="3"/>
  <c r="F223" i="3"/>
  <c r="J223" i="3" s="1"/>
  <c r="M223" i="3"/>
  <c r="B224" i="3" l="1"/>
  <c r="K224" i="3" l="1"/>
  <c r="F224" i="3"/>
  <c r="J224" i="3" s="1"/>
  <c r="M224" i="3"/>
  <c r="L224" i="3"/>
  <c r="B225" i="3" l="1"/>
  <c r="M225" i="3"/>
  <c r="L225" i="3"/>
  <c r="K225" i="3"/>
  <c r="F225" i="3" l="1"/>
  <c r="J225" i="3" s="1"/>
  <c r="K226" i="3"/>
  <c r="M226" i="3"/>
  <c r="L226" i="3"/>
  <c r="B226" i="3" l="1"/>
  <c r="L227" i="3"/>
  <c r="K227" i="3"/>
  <c r="M227" i="3"/>
  <c r="F226" i="3" l="1"/>
  <c r="J226" i="3" s="1"/>
  <c r="B227" i="3"/>
  <c r="F227" i="3" s="1"/>
  <c r="J227" i="3" s="1"/>
  <c r="B228" i="3" l="1"/>
  <c r="F228" i="3" s="1"/>
  <c r="J228" i="3" s="1"/>
  <c r="M228" i="3"/>
  <c r="L228" i="3"/>
  <c r="K228" i="3"/>
  <c r="B229" i="3" l="1"/>
  <c r="M229" i="3" l="1"/>
  <c r="F229" i="3"/>
  <c r="J229" i="3" s="1"/>
  <c r="K229" i="3"/>
  <c r="L229" i="3"/>
  <c r="B230" i="3" l="1"/>
  <c r="L230" i="3" l="1"/>
  <c r="M230" i="3"/>
  <c r="K230" i="3"/>
  <c r="F230" i="3"/>
  <c r="J230" i="3" s="1"/>
  <c r="B231" i="3" l="1"/>
  <c r="K231" i="3" l="1"/>
  <c r="F231" i="3"/>
  <c r="J231" i="3" s="1"/>
  <c r="L231" i="3"/>
  <c r="M231" i="3"/>
  <c r="B232" i="3" l="1"/>
  <c r="M232" i="3" l="1"/>
  <c r="K232" i="3"/>
  <c r="F232" i="3"/>
  <c r="J232" i="3" s="1"/>
  <c r="L232" i="3"/>
  <c r="B233" i="3" l="1"/>
  <c r="M233" i="3" l="1"/>
  <c r="F233" i="3"/>
  <c r="J233" i="3" s="1"/>
  <c r="L233" i="3"/>
  <c r="K233" i="3"/>
  <c r="B234" i="3" l="1"/>
  <c r="K234" i="3" l="1"/>
  <c r="F234" i="3"/>
  <c r="J234" i="3" s="1"/>
  <c r="M234" i="3"/>
  <c r="L234" i="3"/>
  <c r="B235" i="3" l="1"/>
  <c r="L235" i="3" l="1"/>
  <c r="F235" i="3"/>
  <c r="J235" i="3" s="1"/>
  <c r="M235" i="3"/>
  <c r="K235" i="3"/>
  <c r="B236" i="3" l="1"/>
  <c r="M236" i="3" l="1"/>
  <c r="F236" i="3"/>
  <c r="J236" i="3" s="1"/>
  <c r="L236" i="3"/>
  <c r="K236" i="3"/>
  <c r="B237" i="3" l="1"/>
  <c r="L237" i="3" l="1"/>
  <c r="F237" i="3"/>
  <c r="J237" i="3" s="1"/>
  <c r="M237" i="3"/>
  <c r="K237" i="3"/>
  <c r="B238" i="3" l="1"/>
  <c r="K238" i="3" l="1"/>
  <c r="F238" i="3"/>
  <c r="J238" i="3" s="1"/>
  <c r="L238" i="3"/>
  <c r="M238" i="3"/>
  <c r="B239" i="3" l="1"/>
  <c r="M239" i="3" l="1"/>
  <c r="F239" i="3"/>
  <c r="J239" i="3" s="1"/>
  <c r="K239" i="3"/>
  <c r="L239" i="3"/>
  <c r="B240" i="3" l="1"/>
  <c r="M240" i="3" l="1"/>
  <c r="F240" i="3"/>
  <c r="J240" i="3" s="1"/>
  <c r="K240" i="3"/>
  <c r="L240" i="3"/>
  <c r="B241" i="3" l="1"/>
  <c r="K241" i="3" l="1"/>
  <c r="L241" i="3"/>
  <c r="F241" i="3"/>
  <c r="J241" i="3" s="1"/>
  <c r="M241" i="3"/>
  <c r="B242" i="3" l="1"/>
  <c r="L242" i="3" l="1"/>
  <c r="M242" i="3"/>
  <c r="K242" i="3"/>
  <c r="F242" i="3"/>
  <c r="J242" i="3" s="1"/>
  <c r="B243" i="3" l="1"/>
  <c r="M243" i="3" l="1"/>
  <c r="F243" i="3"/>
  <c r="J243" i="3" s="1"/>
  <c r="L243" i="3"/>
  <c r="K243" i="3"/>
  <c r="B244" i="3" l="1"/>
  <c r="M244" i="3" l="1"/>
  <c r="L244" i="3"/>
  <c r="K244" i="3"/>
  <c r="F244" i="3"/>
  <c r="J244" i="3" s="1"/>
  <c r="B245" i="3" l="1"/>
  <c r="L245" i="3" l="1"/>
  <c r="F245" i="3"/>
  <c r="J245" i="3" s="1"/>
  <c r="M245" i="3"/>
  <c r="K245" i="3"/>
  <c r="B246" i="3" l="1"/>
  <c r="K246" i="3" l="1"/>
  <c r="F246" i="3"/>
  <c r="J246" i="3" s="1"/>
  <c r="M246" i="3"/>
  <c r="L246" i="3"/>
  <c r="B247" i="3" l="1"/>
  <c r="M247" i="3" l="1"/>
  <c r="F247" i="3"/>
  <c r="J247" i="3" s="1"/>
  <c r="K247" i="3"/>
  <c r="L247" i="3"/>
  <c r="B248" i="3" l="1"/>
  <c r="M248" i="3" l="1"/>
  <c r="F248" i="3"/>
  <c r="J248" i="3" s="1"/>
  <c r="K248" i="3"/>
  <c r="L248" i="3"/>
  <c r="B249" i="3" l="1"/>
  <c r="K249" i="3" l="1"/>
  <c r="F249" i="3"/>
  <c r="J249" i="3" s="1"/>
  <c r="L249" i="3"/>
  <c r="M249" i="3"/>
  <c r="B250" i="3" l="1"/>
  <c r="L250" i="3" l="1"/>
  <c r="F250" i="3"/>
  <c r="J250" i="3" s="1"/>
  <c r="K250" i="3"/>
  <c r="M250" i="3"/>
  <c r="B251" i="3" l="1"/>
  <c r="M251" i="3" l="1"/>
  <c r="F251" i="3"/>
  <c r="J251" i="3" s="1"/>
  <c r="K251" i="3"/>
  <c r="L251" i="3"/>
  <c r="B252" i="3" l="1"/>
  <c r="M252" i="3" l="1"/>
  <c r="F252" i="3"/>
  <c r="J252" i="3" s="1"/>
  <c r="L252" i="3"/>
  <c r="K252" i="3"/>
  <c r="B253" i="3" l="1"/>
  <c r="L253" i="3" l="1"/>
  <c r="F253" i="3"/>
  <c r="J253" i="3" s="1"/>
  <c r="K253" i="3"/>
  <c r="M253" i="3"/>
  <c r="B254" i="3" l="1"/>
  <c r="K254" i="3" l="1"/>
  <c r="F254" i="3"/>
  <c r="J254" i="3" s="1"/>
  <c r="L254" i="3"/>
  <c r="M254" i="3"/>
  <c r="B255" i="3" l="1"/>
  <c r="M255" i="3" l="1"/>
  <c r="F255" i="3"/>
  <c r="J255" i="3" s="1"/>
  <c r="K255" i="3"/>
  <c r="L255" i="3"/>
  <c r="B256" i="3" l="1"/>
  <c r="M256" i="3" l="1"/>
  <c r="F256" i="3"/>
  <c r="J256" i="3" s="1"/>
  <c r="K256" i="3"/>
  <c r="L256" i="3"/>
  <c r="B257" i="3" l="1"/>
  <c r="K257" i="3" l="1"/>
  <c r="L257" i="3"/>
  <c r="F257" i="3"/>
  <c r="J257" i="3" s="1"/>
  <c r="M257" i="3"/>
  <c r="B258" i="3" l="1"/>
  <c r="L258" i="3" l="1"/>
  <c r="F258" i="3"/>
  <c r="J258" i="3" s="1"/>
  <c r="K258" i="3"/>
  <c r="M258" i="3"/>
  <c r="B259" i="3" l="1"/>
  <c r="M259" i="3" l="1"/>
  <c r="F259" i="3"/>
  <c r="J259" i="3" s="1"/>
  <c r="L259" i="3"/>
  <c r="K259" i="3"/>
  <c r="B260" i="3" l="1"/>
  <c r="M260" i="3" l="1"/>
  <c r="F260" i="3"/>
  <c r="J260" i="3" s="1"/>
  <c r="K260" i="3"/>
  <c r="L260" i="3"/>
  <c r="B261" i="3" l="1"/>
  <c r="L261" i="3" l="1"/>
  <c r="F261" i="3"/>
  <c r="J261" i="3" s="1"/>
  <c r="K261" i="3"/>
  <c r="M261" i="3"/>
  <c r="B262" i="3" l="1"/>
  <c r="K262" i="3" l="1"/>
  <c r="F262" i="3"/>
  <c r="J262" i="3" s="1"/>
  <c r="M262" i="3"/>
  <c r="L262" i="3"/>
  <c r="B263" i="3" l="1"/>
  <c r="M263" i="3" l="1"/>
  <c r="F263" i="3"/>
  <c r="J263" i="3" s="1"/>
  <c r="L263" i="3"/>
  <c r="K263" i="3"/>
  <c r="B264" i="3" l="1"/>
  <c r="M264" i="3" l="1"/>
  <c r="F264" i="3"/>
  <c r="J264" i="3" s="1"/>
  <c r="L264" i="3"/>
  <c r="K264" i="3"/>
  <c r="B265" i="3" l="1"/>
  <c r="K265" i="3" l="1"/>
  <c r="F265" i="3"/>
  <c r="J265" i="3" s="1"/>
  <c r="L265" i="3"/>
  <c r="M265" i="3"/>
  <c r="B266" i="3" l="1"/>
  <c r="L266" i="3" l="1"/>
  <c r="M266" i="3"/>
  <c r="F266" i="3"/>
  <c r="J266" i="3" s="1"/>
  <c r="K266" i="3"/>
  <c r="B267" i="3" l="1"/>
  <c r="M267" i="3" l="1"/>
  <c r="F267" i="3"/>
  <c r="J267" i="3" s="1"/>
  <c r="K267" i="3"/>
  <c r="L267" i="3"/>
  <c r="B268" i="3" l="1"/>
  <c r="M268" i="3" l="1"/>
  <c r="F268" i="3"/>
  <c r="J268" i="3" s="1"/>
  <c r="L268" i="3"/>
  <c r="K268" i="3"/>
  <c r="B269" i="3" l="1"/>
  <c r="L269" i="3" l="1"/>
  <c r="F269" i="3"/>
  <c r="J269" i="3" s="1"/>
  <c r="M269" i="3"/>
  <c r="K269" i="3"/>
  <c r="B270" i="3" l="1"/>
  <c r="K270" i="3" l="1"/>
  <c r="F270" i="3"/>
  <c r="J270" i="3" s="1"/>
  <c r="M270" i="3"/>
  <c r="L270" i="3"/>
  <c r="B271" i="3" l="1"/>
  <c r="M271" i="3" l="1"/>
  <c r="F271" i="3"/>
  <c r="J271" i="3" s="1"/>
  <c r="K271" i="3"/>
  <c r="L271" i="3"/>
  <c r="B272" i="3" l="1"/>
  <c r="M272" i="3" l="1"/>
  <c r="K272" i="3"/>
  <c r="F272" i="3"/>
  <c r="J272" i="3" s="1"/>
  <c r="L272" i="3"/>
  <c r="B273" i="3" l="1"/>
  <c r="K273" i="3" l="1"/>
  <c r="F273" i="3"/>
  <c r="J273" i="3" s="1"/>
  <c r="M273" i="3"/>
  <c r="L273" i="3"/>
  <c r="B274" i="3" l="1"/>
  <c r="L274" i="3" l="1"/>
  <c r="F274" i="3"/>
  <c r="J274" i="3" s="1"/>
  <c r="M274" i="3"/>
  <c r="K274" i="3"/>
  <c r="B275" i="3" l="1"/>
  <c r="M275" i="3" l="1"/>
  <c r="F275" i="3"/>
  <c r="J275" i="3" s="1"/>
  <c r="L275" i="3"/>
  <c r="K275" i="3"/>
  <c r="B276" i="3" l="1"/>
  <c r="M276" i="3" l="1"/>
  <c r="L276" i="3"/>
  <c r="K276" i="3"/>
  <c r="F276" i="3"/>
  <c r="J276" i="3" s="1"/>
  <c r="B277" i="3" l="1"/>
  <c r="L277" i="3" l="1"/>
  <c r="F277" i="3"/>
  <c r="J277" i="3" s="1"/>
  <c r="K277" i="3"/>
  <c r="M277" i="3"/>
  <c r="B278" i="3" l="1"/>
  <c r="K278" i="3" l="1"/>
  <c r="F278" i="3"/>
  <c r="J278" i="3" s="1"/>
  <c r="M278" i="3"/>
  <c r="L278" i="3"/>
  <c r="B279" i="3" l="1"/>
  <c r="M279" i="3" l="1"/>
  <c r="F279" i="3"/>
  <c r="J279" i="3" s="1"/>
  <c r="L279" i="3"/>
  <c r="K279" i="3"/>
  <c r="B280" i="3" l="1"/>
  <c r="M280" i="3" l="1"/>
  <c r="F280" i="3"/>
  <c r="J280" i="3" s="1"/>
  <c r="K280" i="3"/>
  <c r="L280" i="3"/>
  <c r="B281" i="3" l="1"/>
  <c r="K281" i="3" l="1"/>
  <c r="F281" i="3"/>
  <c r="J281" i="3" s="1"/>
  <c r="L281" i="3"/>
  <c r="M281" i="3"/>
  <c r="B282" i="3" l="1"/>
  <c r="L282" i="3" l="1"/>
  <c r="F282" i="3"/>
  <c r="J282" i="3" s="1"/>
  <c r="M282" i="3"/>
  <c r="K282" i="3"/>
  <c r="B283" i="3" l="1"/>
  <c r="M283" i="3" l="1"/>
  <c r="F283" i="3"/>
  <c r="J283" i="3" s="1"/>
  <c r="K283" i="3"/>
  <c r="L283" i="3"/>
  <c r="B284" i="3" l="1"/>
  <c r="M284" i="3" l="1"/>
  <c r="F284" i="3"/>
  <c r="J284" i="3" s="1"/>
  <c r="L284" i="3"/>
  <c r="K284" i="3"/>
  <c r="B285" i="3" l="1"/>
  <c r="L285" i="3" l="1"/>
  <c r="F285" i="3"/>
  <c r="J285" i="3" s="1"/>
  <c r="M285" i="3"/>
  <c r="K285" i="3"/>
  <c r="B286" i="3" l="1"/>
  <c r="K286" i="3" l="1"/>
  <c r="F286" i="3"/>
  <c r="J286" i="3" s="1"/>
  <c r="M286" i="3"/>
  <c r="L286" i="3"/>
  <c r="B287" i="3" l="1"/>
  <c r="M287" i="3" l="1"/>
  <c r="K287" i="3"/>
  <c r="F287" i="3"/>
  <c r="J287" i="3" s="1"/>
  <c r="L287" i="3"/>
  <c r="B288" i="3" l="1"/>
  <c r="M288" i="3" l="1"/>
  <c r="L288" i="3"/>
  <c r="F288" i="3"/>
  <c r="J288" i="3" s="1"/>
  <c r="K288" i="3"/>
  <c r="B289" i="3" l="1"/>
  <c r="K289" i="3" l="1"/>
  <c r="F289" i="3"/>
  <c r="J289" i="3" s="1"/>
  <c r="M289" i="3"/>
  <c r="L289" i="3"/>
  <c r="B290" i="3" l="1"/>
  <c r="L290" i="3" l="1"/>
  <c r="F290" i="3"/>
  <c r="J290" i="3" s="1"/>
  <c r="M290" i="3"/>
  <c r="K290" i="3"/>
  <c r="B291" i="3" l="1"/>
  <c r="M291" i="3" l="1"/>
  <c r="F291" i="3"/>
  <c r="J291" i="3" s="1"/>
  <c r="L291" i="3"/>
  <c r="K291" i="3"/>
  <c r="B292" i="3" l="1"/>
  <c r="M292" i="3" l="1"/>
  <c r="L292" i="3"/>
  <c r="K292" i="3"/>
  <c r="F292" i="3"/>
  <c r="J292" i="3" s="1"/>
  <c r="B293" i="3" l="1"/>
  <c r="K293" i="3" l="1"/>
  <c r="F293" i="3"/>
  <c r="J293" i="3" s="1"/>
  <c r="L293" i="3"/>
  <c r="M293" i="3"/>
  <c r="B294" i="3" l="1"/>
  <c r="L294" i="3" l="1"/>
  <c r="F294" i="3"/>
  <c r="J294" i="3" s="1"/>
  <c r="M294" i="3"/>
  <c r="K294" i="3"/>
  <c r="B295" i="3" l="1"/>
  <c r="F295" i="3" l="1"/>
  <c r="J295" i="3" s="1"/>
  <c r="M295" i="3"/>
  <c r="K295" i="3"/>
  <c r="L295" i="3"/>
  <c r="B296" i="3" l="1"/>
  <c r="M296" i="3" l="1"/>
  <c r="F296" i="3"/>
  <c r="J296" i="3" s="1"/>
  <c r="L296" i="3"/>
  <c r="K296" i="3"/>
  <c r="B297" i="3" l="1"/>
  <c r="F297" i="3" l="1"/>
  <c r="J297" i="3" s="1"/>
  <c r="K297" i="3"/>
  <c r="L297" i="3"/>
  <c r="M297" i="3"/>
  <c r="B298" i="3" l="1"/>
  <c r="L298" i="3" l="1"/>
  <c r="F298" i="3"/>
  <c r="J298" i="3" s="1"/>
  <c r="M298" i="3"/>
  <c r="K298" i="3"/>
  <c r="B299" i="3" l="1"/>
  <c r="K299" i="3" l="1"/>
  <c r="F299" i="3"/>
  <c r="J299" i="3" s="1"/>
  <c r="M299" i="3"/>
  <c r="L299" i="3"/>
  <c r="B300" i="3" l="1"/>
  <c r="M300" i="3" l="1"/>
  <c r="F300" i="3"/>
  <c r="J300" i="3" s="1"/>
  <c r="L300" i="3"/>
  <c r="K300" i="3"/>
  <c r="B301" i="3" l="1"/>
  <c r="L301" i="3" l="1"/>
  <c r="F301" i="3"/>
  <c r="J301" i="3" s="1"/>
  <c r="M301" i="3"/>
  <c r="K301" i="3"/>
  <c r="B302" i="3" l="1"/>
  <c r="K302" i="3" l="1"/>
  <c r="F302" i="3"/>
  <c r="J302" i="3" s="1"/>
  <c r="M302" i="3"/>
  <c r="L302" i="3"/>
  <c r="B303" i="3" l="1"/>
  <c r="M303" i="3" l="1"/>
  <c r="F303" i="3"/>
  <c r="J303" i="3" s="1"/>
  <c r="L303" i="3"/>
  <c r="K303" i="3"/>
  <c r="B304" i="3" l="1"/>
  <c r="M304" i="3" l="1"/>
  <c r="F304" i="3"/>
  <c r="J304" i="3" s="1"/>
  <c r="K304" i="3"/>
  <c r="L304" i="3"/>
  <c r="B305" i="3" l="1"/>
  <c r="K305" i="3" l="1"/>
  <c r="F305" i="3"/>
  <c r="J305" i="3" s="1"/>
  <c r="L305" i="3"/>
  <c r="M305" i="3"/>
  <c r="B306" i="3" l="1"/>
  <c r="M306" i="3" l="1"/>
  <c r="F306" i="3"/>
  <c r="J306" i="3" s="1"/>
  <c r="L306" i="3"/>
  <c r="K306" i="3"/>
  <c r="B307" i="3" l="1"/>
  <c r="K307" i="3" l="1"/>
  <c r="F307" i="3"/>
  <c r="J307" i="3" s="1"/>
  <c r="L307" i="3"/>
  <c r="M307" i="3"/>
  <c r="B308" i="3" l="1"/>
  <c r="L308" i="3" l="1"/>
  <c r="F308" i="3"/>
  <c r="J308" i="3" s="1"/>
  <c r="M308" i="3"/>
  <c r="K308" i="3"/>
  <c r="B309" i="3" l="1"/>
  <c r="M309" i="3" l="1"/>
  <c r="F309" i="3"/>
  <c r="J309" i="3" s="1"/>
  <c r="L309" i="3"/>
  <c r="K309" i="3"/>
  <c r="B310" i="3" l="1"/>
  <c r="M310" i="3" l="1"/>
  <c r="F310" i="3"/>
  <c r="J310" i="3" s="1"/>
  <c r="L310" i="3"/>
  <c r="K310" i="3"/>
  <c r="B311" i="3" l="1"/>
  <c r="L311" i="3" l="1"/>
  <c r="F311" i="3"/>
  <c r="J311" i="3" s="1"/>
  <c r="M311" i="3"/>
  <c r="K311" i="3"/>
  <c r="B312" i="3" l="1"/>
  <c r="K312" i="3" l="1"/>
  <c r="M312" i="3"/>
  <c r="L312" i="3"/>
  <c r="F312" i="3"/>
  <c r="J312" i="3" s="1"/>
  <c r="B313" i="3" l="1"/>
  <c r="M313" i="3" l="1"/>
  <c r="F313" i="3"/>
  <c r="J313" i="3" s="1"/>
  <c r="L313" i="3"/>
  <c r="K313" i="3"/>
  <c r="B314" i="3" l="1"/>
  <c r="M314" i="3" l="1"/>
  <c r="F314" i="3"/>
  <c r="J314" i="3" s="1"/>
  <c r="L314" i="3"/>
  <c r="K314" i="3"/>
  <c r="B315" i="3" l="1"/>
  <c r="K315" i="3" l="1"/>
  <c r="L315" i="3"/>
  <c r="F315" i="3"/>
  <c r="J315" i="3" s="1"/>
  <c r="M315" i="3"/>
  <c r="B316" i="3" l="1"/>
  <c r="L316" i="3" l="1"/>
  <c r="F316" i="3"/>
  <c r="J316" i="3" s="1"/>
  <c r="M316" i="3"/>
  <c r="K316" i="3"/>
  <c r="B317" i="3" l="1"/>
  <c r="M317" i="3" l="1"/>
  <c r="K317" i="3"/>
  <c r="F317" i="3"/>
  <c r="J317" i="3" s="1"/>
  <c r="L317" i="3"/>
  <c r="B318" i="3" l="1"/>
  <c r="M318" i="3" l="1"/>
  <c r="F318" i="3"/>
  <c r="J318" i="3" s="1"/>
  <c r="L318" i="3"/>
  <c r="K318" i="3"/>
  <c r="B319" i="3" l="1"/>
  <c r="L319" i="3" l="1"/>
  <c r="K319" i="3"/>
  <c r="F319" i="3"/>
  <c r="J319" i="3" s="1"/>
  <c r="M319" i="3"/>
  <c r="B320" i="3" l="1"/>
  <c r="K320" i="3" l="1"/>
  <c r="F320" i="3"/>
  <c r="J320" i="3" s="1"/>
  <c r="M320" i="3"/>
  <c r="L320" i="3"/>
  <c r="B321" i="3" l="1"/>
  <c r="M321" i="3" l="1"/>
  <c r="F321" i="3"/>
  <c r="J321" i="3" s="1"/>
  <c r="L321" i="3"/>
  <c r="K321" i="3"/>
  <c r="B322" i="3" l="1"/>
  <c r="F322" i="3" s="1"/>
  <c r="J322" i="3" s="1"/>
  <c r="M322" i="3"/>
  <c r="L322" i="3"/>
  <c r="K322" i="3"/>
  <c r="B323" i="3" l="1"/>
  <c r="K323" i="3" l="1"/>
  <c r="F323" i="3"/>
  <c r="J323" i="3" s="1"/>
  <c r="M323" i="3"/>
  <c r="L323" i="3"/>
  <c r="B324" i="3" l="1"/>
  <c r="L324" i="3" l="1"/>
  <c r="F324" i="3"/>
  <c r="J324" i="3" s="1"/>
  <c r="M324" i="3"/>
  <c r="K324" i="3"/>
  <c r="B325" i="3" l="1"/>
  <c r="M325" i="3" l="1"/>
  <c r="F325" i="3"/>
  <c r="J325" i="3" s="1"/>
  <c r="L325" i="3"/>
  <c r="K325" i="3"/>
  <c r="B326" i="3" l="1"/>
  <c r="M326" i="3" l="1"/>
  <c r="F326" i="3"/>
  <c r="J326" i="3" s="1"/>
  <c r="L326" i="3"/>
  <c r="K326" i="3"/>
  <c r="B327" i="3" l="1"/>
  <c r="L327" i="3" l="1"/>
  <c r="F327" i="3"/>
  <c r="J327" i="3" s="1"/>
  <c r="M327" i="3"/>
  <c r="K327" i="3"/>
  <c r="B328" i="3" l="1"/>
  <c r="K328" i="3" l="1"/>
  <c r="F328" i="3"/>
  <c r="J328" i="3" s="1"/>
  <c r="M328" i="3"/>
  <c r="L328" i="3"/>
  <c r="B329" i="3" l="1"/>
  <c r="M329" i="3" l="1"/>
  <c r="F329" i="3"/>
  <c r="J329" i="3" s="1"/>
  <c r="K329" i="3"/>
  <c r="L329" i="3"/>
  <c r="B330" i="3" l="1"/>
  <c r="M330" i="3" l="1"/>
  <c r="F330" i="3"/>
  <c r="J330" i="3" s="1"/>
  <c r="L330" i="3"/>
  <c r="K330" i="3"/>
  <c r="B331" i="3" l="1"/>
  <c r="K331" i="3" l="1"/>
  <c r="F331" i="3"/>
  <c r="J331" i="3" s="1"/>
  <c r="L331" i="3"/>
  <c r="M331" i="3"/>
  <c r="B332" i="3" l="1"/>
  <c r="L332" i="3" l="1"/>
  <c r="F332" i="3"/>
  <c r="J332" i="3" s="1"/>
  <c r="K332" i="3"/>
  <c r="M332" i="3"/>
  <c r="B333" i="3" l="1"/>
  <c r="M333" i="3" l="1"/>
  <c r="F333" i="3"/>
  <c r="J333" i="3" s="1"/>
  <c r="L333" i="3"/>
  <c r="K333" i="3"/>
  <c r="B334" i="3" l="1"/>
  <c r="M334" i="3" l="1"/>
  <c r="F334" i="3"/>
  <c r="J334" i="3" s="1"/>
  <c r="L334" i="3"/>
  <c r="K334" i="3"/>
  <c r="B335" i="3" l="1"/>
  <c r="L335" i="3" l="1"/>
  <c r="F335" i="3"/>
  <c r="J335" i="3" s="1"/>
  <c r="K335" i="3"/>
  <c r="M335" i="3"/>
  <c r="B336" i="3" l="1"/>
  <c r="K336" i="3" l="1"/>
  <c r="L336" i="3"/>
  <c r="F336" i="3"/>
  <c r="J336" i="3" s="1"/>
  <c r="M336" i="3"/>
  <c r="B337" i="3" l="1"/>
  <c r="M337" i="3" l="1"/>
  <c r="F337" i="3"/>
  <c r="J337" i="3" s="1"/>
  <c r="K337" i="3"/>
  <c r="L337" i="3"/>
  <c r="B338" i="3" l="1"/>
  <c r="M338" i="3" l="1"/>
  <c r="F338" i="3"/>
  <c r="J338" i="3" s="1"/>
  <c r="L338" i="3"/>
  <c r="K338" i="3"/>
  <c r="B339" i="3" l="1"/>
  <c r="K339" i="3" l="1"/>
  <c r="F339" i="3"/>
  <c r="J339" i="3" s="1"/>
  <c r="L339" i="3"/>
  <c r="M339" i="3"/>
  <c r="B340" i="3" l="1"/>
  <c r="L340" i="3" l="1"/>
  <c r="F340" i="3"/>
  <c r="J340" i="3" s="1"/>
  <c r="M340" i="3"/>
  <c r="K340" i="3"/>
  <c r="B341" i="3" l="1"/>
  <c r="M341" i="3" l="1"/>
  <c r="F341" i="3"/>
  <c r="J341" i="3" s="1"/>
  <c r="L341" i="3"/>
  <c r="K341" i="3"/>
  <c r="B342" i="3" l="1"/>
  <c r="M342" i="3" l="1"/>
  <c r="F342" i="3"/>
  <c r="J342" i="3" s="1"/>
  <c r="L342" i="3"/>
  <c r="K342" i="3"/>
  <c r="B343" i="3" l="1"/>
  <c r="L343" i="3" l="1"/>
  <c r="F343" i="3"/>
  <c r="J343" i="3" s="1"/>
  <c r="M343" i="3"/>
  <c r="K343" i="3"/>
  <c r="B344" i="3" l="1"/>
  <c r="K344" i="3" l="1"/>
  <c r="F344" i="3"/>
  <c r="J344" i="3" s="1"/>
  <c r="M344" i="3"/>
  <c r="L344" i="3"/>
  <c r="B345" i="3" l="1"/>
  <c r="M345" i="3" l="1"/>
  <c r="F345" i="3"/>
  <c r="J345" i="3" s="1"/>
  <c r="K345" i="3"/>
  <c r="L345" i="3"/>
  <c r="B346" i="3" l="1"/>
  <c r="M346" i="3" l="1"/>
  <c r="F346" i="3"/>
  <c r="J346" i="3" s="1"/>
  <c r="L346" i="3"/>
  <c r="K346" i="3"/>
  <c r="B347" i="3" l="1"/>
  <c r="K347" i="3" l="1"/>
  <c r="F347" i="3"/>
  <c r="J347" i="3" s="1"/>
  <c r="L347" i="3"/>
  <c r="M347" i="3"/>
  <c r="B348" i="3" l="1"/>
  <c r="L348" i="3" l="1"/>
  <c r="F348" i="3"/>
  <c r="J348" i="3" s="1"/>
  <c r="M348" i="3"/>
  <c r="K348" i="3"/>
  <c r="B349" i="3" l="1"/>
  <c r="M349" i="3" l="1"/>
  <c r="F349" i="3"/>
  <c r="J349" i="3" s="1"/>
  <c r="K349" i="3"/>
  <c r="L349" i="3"/>
  <c r="B350" i="3" l="1"/>
  <c r="M350" i="3" l="1"/>
  <c r="F350" i="3"/>
  <c r="J350" i="3" s="1"/>
  <c r="K350" i="3"/>
  <c r="L350" i="3"/>
  <c r="B351" i="3" l="1"/>
  <c r="L351" i="3" l="1"/>
  <c r="F351" i="3"/>
  <c r="J351" i="3" s="1"/>
  <c r="M351" i="3"/>
  <c r="K351" i="3"/>
  <c r="B352" i="3" l="1"/>
  <c r="K352" i="3" l="1"/>
  <c r="F352" i="3"/>
  <c r="J352" i="3" s="1"/>
  <c r="L352" i="3"/>
  <c r="M352" i="3"/>
  <c r="B353" i="3" l="1"/>
  <c r="M353" i="3" l="1"/>
  <c r="F353" i="3"/>
  <c r="J353" i="3" s="1"/>
  <c r="L353" i="3"/>
  <c r="K353" i="3"/>
  <c r="B354" i="3" l="1"/>
  <c r="M354" i="3" l="1"/>
  <c r="F354" i="3"/>
  <c r="J354" i="3" s="1"/>
  <c r="L354" i="3"/>
  <c r="K354" i="3"/>
  <c r="B355" i="3" l="1"/>
  <c r="K355" i="3" l="1"/>
  <c r="F355" i="3"/>
  <c r="J355" i="3" s="1"/>
  <c r="M355" i="3"/>
  <c r="L355" i="3"/>
  <c r="B356" i="3" l="1"/>
  <c r="L356" i="3" l="1"/>
  <c r="F356" i="3"/>
  <c r="J356" i="3" s="1"/>
  <c r="M356" i="3"/>
  <c r="K356" i="3"/>
  <c r="B357" i="3" l="1"/>
  <c r="M357" i="3" l="1"/>
  <c r="F357" i="3"/>
  <c r="J357" i="3" s="1"/>
  <c r="L357" i="3"/>
  <c r="K357" i="3"/>
  <c r="B358" i="3" l="1"/>
  <c r="M358" i="3" l="1"/>
  <c r="F358" i="3"/>
  <c r="J358" i="3" s="1"/>
  <c r="K358" i="3"/>
  <c r="L358" i="3"/>
  <c r="B359" i="3" l="1"/>
  <c r="L359" i="3" l="1"/>
  <c r="F359" i="3"/>
  <c r="J359" i="3" s="1"/>
  <c r="K359" i="3"/>
  <c r="M359" i="3"/>
  <c r="B360" i="3" l="1"/>
  <c r="K360" i="3" l="1"/>
  <c r="F360" i="3"/>
  <c r="J360" i="3" s="1"/>
  <c r="M360" i="3"/>
  <c r="L360" i="3"/>
  <c r="B361" i="3" l="1"/>
  <c r="M361" i="3" l="1"/>
  <c r="F361" i="3"/>
  <c r="J361" i="3" s="1"/>
  <c r="L361" i="3"/>
  <c r="K361" i="3"/>
  <c r="B362" i="3" l="1"/>
  <c r="M362" i="3" l="1"/>
  <c r="F362" i="3"/>
  <c r="J362" i="3" s="1"/>
  <c r="K362" i="3"/>
  <c r="L362" i="3"/>
  <c r="B363" i="3" l="1"/>
  <c r="K363" i="3" l="1"/>
  <c r="F363" i="3"/>
  <c r="J363" i="3" s="1"/>
  <c r="M363" i="3"/>
  <c r="L363" i="3"/>
  <c r="B364" i="3" l="1"/>
  <c r="L364" i="3" l="1"/>
  <c r="F364" i="3"/>
  <c r="J364" i="3" s="1"/>
  <c r="K364" i="3"/>
  <c r="M364" i="3"/>
  <c r="B365" i="3" l="1"/>
  <c r="M365" i="3" l="1"/>
  <c r="F365" i="3"/>
  <c r="J365" i="3" s="1"/>
  <c r="K365" i="3"/>
  <c r="L365" i="3"/>
  <c r="B366" i="3" l="1"/>
  <c r="M366" i="3" l="1"/>
  <c r="F366" i="3"/>
  <c r="J366" i="3" s="1"/>
  <c r="L366" i="3"/>
  <c r="K366" i="3"/>
  <c r="B367" i="3" l="1"/>
  <c r="L367" i="3" l="1"/>
  <c r="K367" i="3"/>
  <c r="F367" i="3"/>
  <c r="J367" i="3" s="1"/>
  <c r="M367" i="3"/>
  <c r="B368" i="3" l="1"/>
  <c r="K368" i="3" l="1"/>
  <c r="F368" i="3"/>
  <c r="J368" i="3" s="1"/>
  <c r="M368" i="3"/>
  <c r="L368" i="3"/>
  <c r="B369" i="3" l="1"/>
  <c r="M369" i="3" l="1"/>
  <c r="K369" i="3"/>
  <c r="F369" i="3"/>
  <c r="J369" i="3" s="1"/>
  <c r="L369" i="3"/>
  <c r="B370" i="3" l="1"/>
  <c r="M370" i="3" l="1"/>
  <c r="F370" i="3"/>
  <c r="J370" i="3" s="1"/>
  <c r="L370" i="3"/>
  <c r="K370" i="3"/>
  <c r="B371" i="3" l="1"/>
  <c r="K371" i="3" l="1"/>
  <c r="M371" i="3"/>
  <c r="F371" i="3"/>
  <c r="J371" i="3" s="1"/>
  <c r="L371" i="3"/>
  <c r="B372" i="3" l="1"/>
  <c r="L372" i="3" l="1"/>
  <c r="F372" i="3"/>
  <c r="J372" i="3" s="1"/>
  <c r="M372" i="3"/>
  <c r="K372" i="3"/>
  <c r="B373" i="3" l="1"/>
  <c r="C9" i="3" s="1"/>
  <c r="M373" i="3" l="1"/>
  <c r="F373" i="3"/>
  <c r="J373" i="3" s="1"/>
  <c r="L373" i="3"/>
  <c r="K373" i="3"/>
</calcChain>
</file>

<file path=xl/sharedStrings.xml><?xml version="1.0" encoding="utf-8"?>
<sst xmlns="http://schemas.openxmlformats.org/spreadsheetml/2006/main" count="36" uniqueCount="33">
  <si>
    <t>Smartly</t>
  </si>
  <si>
    <t>StashAway</t>
  </si>
  <si>
    <t>Size of Account</t>
  </si>
  <si>
    <t>Autowealth</t>
  </si>
  <si>
    <t>StashAway Fees</t>
  </si>
  <si>
    <t>Months</t>
  </si>
  <si>
    <t>Cumulated Smartly Fees</t>
  </si>
  <si>
    <t>Cumulated StashAway Fees</t>
  </si>
  <si>
    <t>Returns</t>
  </si>
  <si>
    <t>Monthly Contribution</t>
  </si>
  <si>
    <t>Yearly Delta StashAway vs cheapest</t>
  </si>
  <si>
    <t>Monthly Delta StashAway vs cheapest</t>
  </si>
  <si>
    <t>Funds</t>
  </si>
  <si>
    <t>Funds Fees</t>
  </si>
  <si>
    <t>Cumulated Fund Fees</t>
  </si>
  <si>
    <t>Calculation</t>
  </si>
  <si>
    <t>Size of Portfolio - Funds</t>
  </si>
  <si>
    <t>Size of Portfolio - Smartly</t>
  </si>
  <si>
    <t>Size of Portfolio - StashAway</t>
  </si>
  <si>
    <t>2% per annum</t>
  </si>
  <si>
    <t>18$+0.5% per annum</t>
  </si>
  <si>
    <t>per annum:
1%&lt;10,000
0.7%&lt;100,000
0.5%&gt;100,000</t>
  </si>
  <si>
    <t>See StashAway pricing tab</t>
  </si>
  <si>
    <t>Thresholds</t>
  </si>
  <si>
    <t>Annual fee</t>
  </si>
  <si>
    <t>Total annual fee at threshold</t>
  </si>
  <si>
    <t>Ending Portfolio Value</t>
  </si>
  <si>
    <t>AutoWealth</t>
  </si>
  <si>
    <t>Initial Investment Amount</t>
  </si>
  <si>
    <t>Smartly Fees</t>
  </si>
  <si>
    <t>Size of Portfolio - AutoWealth</t>
  </si>
  <si>
    <t>AutoWeath fees</t>
  </si>
  <si>
    <t>Cumultated AutoWealth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</si>
</sst>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0.000%"/>
    <numFmt numFmtId="166" formatCode="_-* #,##0_-;\-* #,##0_-;_-* &quot;-&quot;??_-;_-@_-"/>
    <numFmt numFmtId="167" formatCode="0.0%"/>
    <numFmt numFmtId="168" formatCode="_-* #,##0.000_-;\-* #,##0.000_-;_-* &quot;-&quot;???_-;_-@_-"/>
    <numFmt numFmtId="169" formatCode="0.00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1" applyFont="1"/>
    <xf numFmtId="164" fontId="0" fillId="0" borderId="0" xfId="0" applyNumberFormat="1"/>
    <xf numFmtId="10" fontId="0" fillId="0" borderId="0" xfId="0" applyNumberFormat="1"/>
    <xf numFmtId="165" fontId="0" fillId="0" borderId="0" xfId="0" applyNumberFormat="1"/>
    <xf numFmtId="166" fontId="0" fillId="0" borderId="0" xfId="1" applyNumberFormat="1" applyFont="1"/>
    <xf numFmtId="166" fontId="0" fillId="0" borderId="0" xfId="0" applyNumberFormat="1"/>
    <xf numFmtId="0" fontId="2" fillId="0" borderId="0" xfId="0" applyFont="1"/>
    <xf numFmtId="0" fontId="0" fillId="0" borderId="0" xfId="0" applyAlignment="1">
      <alignment horizontal="right" wrapText="1"/>
    </xf>
    <xf numFmtId="166" fontId="0" fillId="0" borderId="0" xfId="0" applyNumberFormat="1" applyAlignment="1">
      <alignment horizontal="right"/>
    </xf>
    <xf numFmtId="166" fontId="0" fillId="0" borderId="0" xfId="1" applyNumberFormat="1" applyFont="1" applyAlignment="1">
      <alignment horizontal="right"/>
    </xf>
    <xf numFmtId="166" fontId="2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1" xfId="0" applyBorder="1"/>
    <xf numFmtId="0" fontId="0" fillId="0" borderId="3" xfId="0" applyBorder="1"/>
    <xf numFmtId="0" fontId="3" fillId="0" borderId="1" xfId="0" applyFont="1" applyBorder="1"/>
    <xf numFmtId="9" fontId="3" fillId="0" borderId="2" xfId="0" applyNumberFormat="1" applyFont="1" applyBorder="1"/>
    <xf numFmtId="0" fontId="3" fillId="0" borderId="3" xfId="0" applyFont="1" applyBorder="1"/>
    <xf numFmtId="166" fontId="3" fillId="0" borderId="4" xfId="1" applyNumberFormat="1" applyFont="1" applyBorder="1"/>
    <xf numFmtId="9" fontId="3" fillId="0" borderId="0" xfId="0" applyNumberFormat="1" applyFont="1" applyBorder="1"/>
    <xf numFmtId="166" fontId="3" fillId="0" borderId="0" xfId="1" applyNumberFormat="1" applyFont="1" applyBorder="1"/>
    <xf numFmtId="164" fontId="0" fillId="0" borderId="0" xfId="1" applyNumberFormat="1" applyFont="1"/>
    <xf numFmtId="166" fontId="0" fillId="0" borderId="2" xfId="1" applyNumberFormat="1" applyFont="1" applyBorder="1"/>
    <xf numFmtId="0" fontId="0" fillId="0" borderId="5" xfId="0" applyBorder="1"/>
    <xf numFmtId="166" fontId="0" fillId="0" borderId="0" xfId="1" applyNumberFormat="1" applyFont="1" applyBorder="1"/>
    <xf numFmtId="167" fontId="0" fillId="0" borderId="0" xfId="2" applyNumberFormat="1" applyFont="1" applyBorder="1"/>
    <xf numFmtId="166" fontId="0" fillId="0" borderId="0" xfId="1" applyNumberFormat="1" applyFont="1" applyAlignment="1">
      <alignment horizontal="right" wrapText="1"/>
    </xf>
    <xf numFmtId="166" fontId="3" fillId="0" borderId="0" xfId="1" applyNumberFormat="1" applyFont="1" applyAlignment="1">
      <alignment horizontal="right" wrapText="1"/>
    </xf>
    <xf numFmtId="168" fontId="0" fillId="0" borderId="0" xfId="0" applyNumberFormat="1"/>
    <xf numFmtId="169" fontId="0" fillId="0" borderId="0" xfId="0" applyNumberFormat="1"/>
    <xf numFmtId="166" fontId="0" fillId="0" borderId="6" xfId="1" applyNumberFormat="1" applyFont="1" applyBorder="1"/>
    <xf numFmtId="166" fontId="0" fillId="0" borderId="4" xfId="1" applyNumberFormat="1" applyFont="1" applyBorder="1"/>
    <xf numFmtId="0" fontId="3" fillId="0" borderId="5" xfId="0" applyFont="1" applyBorder="1"/>
    <xf numFmtId="166" fontId="3" fillId="0" borderId="6" xfId="1" applyNumberFormat="1" applyFont="1" applyBorder="1"/>
    <xf numFmtId="0" fontId="0" fillId="0" borderId="7" xfId="0" applyBorder="1"/>
    <xf numFmtId="166" fontId="0" fillId="0" borderId="8" xfId="1" applyNumberFormat="1" applyFont="1" applyBorder="1"/>
    <xf numFmtId="9" fontId="3" fillId="0" borderId="7" xfId="0" applyNumberFormat="1" applyFont="1" applyBorder="1"/>
    <xf numFmtId="166" fontId="3" fillId="0" borderId="8" xfId="1" applyNumberFormat="1" applyFont="1" applyBorder="1"/>
    <xf numFmtId="167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CAB23-693E-4977-82F5-6BAF213DD24F}">
  <dimension ref="A1:M434"/>
  <sheetViews>
    <sheetView tabSelected="1" workbookViewId="0">
      <selection activeCell="E9" sqref="E9"/>
    </sheetView>
  </sheetViews>
  <sheetFormatPr defaultRowHeight="14.4" x14ac:dyDescent="0.3"/>
  <cols>
    <col min="1" max="1" width="22.88671875" bestFit="1" customWidth="1"/>
    <col min="2" max="2" width="19" bestFit="1" customWidth="1"/>
    <col min="3" max="6" width="19" customWidth="1"/>
    <col min="7" max="10" width="12.88671875" customWidth="1"/>
    <col min="11" max="13" width="12.44140625" customWidth="1"/>
  </cols>
  <sheetData>
    <row r="1" spans="1:13" x14ac:dyDescent="0.3">
      <c r="A1" s="18" t="s">
        <v>8</v>
      </c>
      <c r="B1" s="39">
        <v>0.06</v>
      </c>
      <c r="C1" s="19">
        <v>0.06</v>
      </c>
      <c r="D1" s="22"/>
      <c r="E1" s="22"/>
      <c r="F1" s="22"/>
      <c r="G1" s="22"/>
    </row>
    <row r="2" spans="1:13" x14ac:dyDescent="0.3">
      <c r="A2" s="35" t="s">
        <v>28</v>
      </c>
      <c r="B2" s="23">
        <v>3000</v>
      </c>
      <c r="C2" s="36">
        <v>3000</v>
      </c>
      <c r="D2" s="22"/>
      <c r="E2" s="22"/>
      <c r="F2" s="22"/>
      <c r="G2" s="22"/>
    </row>
    <row r="3" spans="1:13" ht="15" thickBot="1" x14ac:dyDescent="0.35">
      <c r="A3" s="20" t="s">
        <v>9</v>
      </c>
      <c r="B3" s="40">
        <v>550</v>
      </c>
      <c r="C3" s="21">
        <v>1000</v>
      </c>
      <c r="D3" s="23"/>
      <c r="E3" s="23"/>
      <c r="F3" s="23"/>
      <c r="G3" s="23"/>
    </row>
    <row r="4" spans="1:13" ht="15" thickBot="1" x14ac:dyDescent="0.35">
      <c r="C4" s="5"/>
      <c r="D4" s="5"/>
      <c r="E4" s="5"/>
      <c r="F4" s="5"/>
      <c r="G4" s="5"/>
      <c r="H4" s="2"/>
      <c r="I4" s="2"/>
      <c r="J4" s="2"/>
      <c r="K4" s="2"/>
    </row>
    <row r="5" spans="1:13" x14ac:dyDescent="0.3">
      <c r="A5" s="16" t="s">
        <v>26</v>
      </c>
      <c r="B5" s="37"/>
      <c r="C5" s="25"/>
      <c r="D5" s="27"/>
      <c r="E5" s="27"/>
      <c r="F5" s="27"/>
      <c r="G5" s="5"/>
      <c r="H5" s="2"/>
      <c r="I5" s="2"/>
      <c r="J5" s="2"/>
      <c r="K5" s="2"/>
    </row>
    <row r="6" spans="1:13" x14ac:dyDescent="0.3">
      <c r="A6" s="26" t="s">
        <v>27</v>
      </c>
      <c r="B6" s="27">
        <v>514430.83510188566</v>
      </c>
      <c r="C6" s="33">
        <f>E373</f>
        <v>923743.88430625317</v>
      </c>
      <c r="D6" s="27"/>
      <c r="E6" s="27"/>
      <c r="F6" s="27"/>
      <c r="G6" s="5"/>
      <c r="H6" s="2"/>
      <c r="I6" s="2"/>
      <c r="J6" s="2"/>
      <c r="K6" s="2"/>
    </row>
    <row r="7" spans="1:13" x14ac:dyDescent="0.3">
      <c r="A7" s="26" t="s">
        <v>0</v>
      </c>
      <c r="B7" s="27">
        <v>511510.65137257404</v>
      </c>
      <c r="C7" s="33">
        <f>D373</f>
        <v>921232.01046931266</v>
      </c>
      <c r="D7" s="28"/>
      <c r="E7" s="28"/>
      <c r="F7" s="28"/>
      <c r="G7" s="5"/>
      <c r="H7" s="2"/>
      <c r="I7" s="2"/>
      <c r="J7" s="2"/>
      <c r="K7" s="2"/>
    </row>
    <row r="8" spans="1:13" x14ac:dyDescent="0.3">
      <c r="A8" s="26" t="s">
        <v>1</v>
      </c>
      <c r="B8" s="27">
        <v>506496.00717627839</v>
      </c>
      <c r="C8" s="33">
        <f>C373</f>
        <v>920763.72424602136</v>
      </c>
      <c r="D8" s="28"/>
      <c r="E8" s="28"/>
      <c r="F8" s="28"/>
      <c r="G8" s="5"/>
      <c r="H8" s="2"/>
      <c r="I8" s="2"/>
      <c r="J8" s="2"/>
      <c r="K8" s="2"/>
    </row>
    <row r="9" spans="1:13" ht="15" thickBot="1" x14ac:dyDescent="0.35">
      <c r="A9" s="17" t="s">
        <v>12</v>
      </c>
      <c r="B9" s="38">
        <v>389818.27221323136</v>
      </c>
      <c r="C9" s="34">
        <f>B373</f>
        <v>700654.38381314883</v>
      </c>
      <c r="D9" s="28"/>
      <c r="E9" s="28"/>
      <c r="F9" s="28"/>
      <c r="G9" s="5"/>
      <c r="H9" s="2"/>
      <c r="I9" s="2"/>
      <c r="J9" s="2"/>
      <c r="K9" s="2"/>
    </row>
    <row r="10" spans="1:13" x14ac:dyDescent="0.3">
      <c r="B10" s="41"/>
      <c r="C10" s="41"/>
      <c r="D10" s="5"/>
      <c r="E10" s="5"/>
      <c r="F10" s="5"/>
      <c r="G10" s="2"/>
      <c r="H10" s="2"/>
      <c r="I10" s="2"/>
      <c r="J10" s="2"/>
    </row>
    <row r="11" spans="1:13" x14ac:dyDescent="0.3">
      <c r="A11" s="13"/>
      <c r="B11" s="5"/>
      <c r="C11" s="5"/>
      <c r="D11" s="5"/>
      <c r="E11" s="5"/>
      <c r="F11" s="5"/>
      <c r="G11" s="2"/>
      <c r="H11" s="2"/>
      <c r="I11" s="2"/>
      <c r="J11" s="2"/>
    </row>
    <row r="12" spans="1:13" ht="57.6" x14ac:dyDescent="0.3">
      <c r="A12" s="7" t="s">
        <v>15</v>
      </c>
      <c r="B12" s="5"/>
      <c r="C12" s="5"/>
      <c r="D12" s="5"/>
      <c r="E12" s="5"/>
      <c r="F12" s="30" t="s">
        <v>19</v>
      </c>
      <c r="G12" s="30" t="s">
        <v>22</v>
      </c>
      <c r="H12" s="30" t="s">
        <v>21</v>
      </c>
      <c r="I12" s="30" t="s">
        <v>20</v>
      </c>
      <c r="J12" s="5"/>
    </row>
    <row r="13" spans="1:13" ht="43.2" x14ac:dyDescent="0.3">
      <c r="A13" t="s">
        <v>5</v>
      </c>
      <c r="B13" s="29" t="s">
        <v>16</v>
      </c>
      <c r="C13" s="29" t="s">
        <v>18</v>
      </c>
      <c r="D13" s="29" t="s">
        <v>17</v>
      </c>
      <c r="E13" s="29" t="s">
        <v>30</v>
      </c>
      <c r="F13" s="29" t="s">
        <v>13</v>
      </c>
      <c r="G13" s="8" t="s">
        <v>4</v>
      </c>
      <c r="H13" s="8" t="s">
        <v>29</v>
      </c>
      <c r="I13" s="8" t="s">
        <v>31</v>
      </c>
      <c r="J13" s="8" t="s">
        <v>14</v>
      </c>
      <c r="K13" s="8" t="s">
        <v>7</v>
      </c>
      <c r="L13" s="8" t="s">
        <v>6</v>
      </c>
      <c r="M13" s="8" t="s">
        <v>32</v>
      </c>
    </row>
    <row r="14" spans="1:13" x14ac:dyDescent="0.3">
      <c r="A14">
        <v>1</v>
      </c>
      <c r="B14" s="5">
        <f>$C$2</f>
        <v>3000</v>
      </c>
      <c r="C14" s="5">
        <f>$C$2</f>
        <v>3000</v>
      </c>
      <c r="D14" s="5">
        <f>$C$2</f>
        <v>3000</v>
      </c>
      <c r="E14" s="5">
        <f>$C$2</f>
        <v>3000</v>
      </c>
      <c r="F14" s="24">
        <f>B14*2%/12</f>
        <v>5</v>
      </c>
      <c r="G14" s="1">
        <f>(VLOOKUP(C14,'StashAway Pricing'!$A$2:$C$8,3,TRUE)+VLOOKUP(C14,'StashAway Pricing'!$A$2:$C$8,2,TRUE)*(C14-VLOOKUP(C14,'StashAway Pricing'!$A$2:$C$8,1,TRUE)))/12</f>
        <v>2</v>
      </c>
      <c r="H14" s="1">
        <f>IF(D14&lt;10000,D14*1%/12,IF(D14&lt;100000,D14*0.7%/12,D14*0.5%/12))</f>
        <v>2.5</v>
      </c>
      <c r="I14" s="1">
        <f>18/12+0.5%*E14/12</f>
        <v>2.75</v>
      </c>
      <c r="J14" s="5">
        <f>F14</f>
        <v>5</v>
      </c>
      <c r="K14" s="5">
        <f>G14</f>
        <v>2</v>
      </c>
      <c r="L14" s="5">
        <f>H14</f>
        <v>2.5</v>
      </c>
      <c r="M14" s="5">
        <f>I14</f>
        <v>2.75</v>
      </c>
    </row>
    <row r="15" spans="1:13" x14ac:dyDescent="0.3">
      <c r="A15">
        <f>A14+1</f>
        <v>2</v>
      </c>
      <c r="B15" s="5">
        <f>B14*(1+$C$1/12)+$C$3-F14</f>
        <v>4009.9999999999995</v>
      </c>
      <c r="C15" s="5">
        <f>C14*(1+$C$1/12)+$C$3-G14</f>
        <v>4012.9999999999995</v>
      </c>
      <c r="D15" s="5">
        <f>D14*(1+$C$1/12)+$C$3-H14</f>
        <v>4012.4999999999995</v>
      </c>
      <c r="E15" s="5">
        <f>E14*(1+$C$1/12)+$C$3</f>
        <v>4014.9999999999995</v>
      </c>
      <c r="F15" s="24">
        <f>B15*2%/12</f>
        <v>6.6833333333333327</v>
      </c>
      <c r="G15" s="1">
        <f>(VLOOKUP(C15,'StashAway Pricing'!$A$2:$C$8,3,TRUE)+VLOOKUP(C15,'StashAway Pricing'!$A$2:$C$8,2,TRUE)*(C15-VLOOKUP(C15,'StashAway Pricing'!$A$2:$C$8,1,TRUE)))/12</f>
        <v>2.6753333333333331</v>
      </c>
      <c r="H15" s="1">
        <f>IF(D15&lt;10000,D15*1%/12,IF(D15&lt;100000,D15*0.7%/12,D15*0.5%/12))</f>
        <v>3.3437499999999996</v>
      </c>
      <c r="I15" s="1">
        <f>18/12+0.5%*E15/12</f>
        <v>3.1729166666666666</v>
      </c>
      <c r="J15" s="5">
        <f>F15+J14</f>
        <v>11.683333333333334</v>
      </c>
      <c r="K15" s="5">
        <f>G15+K14</f>
        <v>4.6753333333333327</v>
      </c>
      <c r="L15" s="5">
        <f>H15+L14</f>
        <v>5.84375</v>
      </c>
      <c r="M15" s="5">
        <f>I15+M14</f>
        <v>5.9229166666666666</v>
      </c>
    </row>
    <row r="16" spans="1:13" x14ac:dyDescent="0.3">
      <c r="A16">
        <f t="shared" ref="A16:A79" si="0">A15+1</f>
        <v>3</v>
      </c>
      <c r="B16" s="5">
        <f>B15*(1+$C$1/12)+$C$3-F15</f>
        <v>5023.3666666666659</v>
      </c>
      <c r="C16" s="5">
        <f>C15*(1+$C$1/12)+$C$3-G15</f>
        <v>5030.3896666666651</v>
      </c>
      <c r="D16" s="5">
        <f>D15*(1+$C$1/12)+$C$3-H15</f>
        <v>5029.2187499999991</v>
      </c>
      <c r="E16" s="5">
        <f>E15*(1+$C$1/12)+$C$3</f>
        <v>5035.0749999999989</v>
      </c>
      <c r="F16" s="24">
        <f>B16*2%/12</f>
        <v>8.3722777777777768</v>
      </c>
      <c r="G16" s="1">
        <f>(VLOOKUP(C16,'StashAway Pricing'!$A$2:$C$8,3,TRUE)+VLOOKUP(C16,'StashAway Pricing'!$A$2:$C$8,2,TRUE)*(C16-VLOOKUP(C16,'StashAway Pricing'!$A$2:$C$8,1,TRUE)))/12</f>
        <v>3.3535931111111101</v>
      </c>
      <c r="H16" s="1">
        <f>IF(D16&lt;10000,D16*1%/12,IF(D16&lt;100000,D16*0.7%/12,D16*0.5%/12))</f>
        <v>4.1910156249999995</v>
      </c>
      <c r="I16" s="1">
        <f>18/12+0.5%*E16/12</f>
        <v>3.5979479166666661</v>
      </c>
      <c r="J16" s="5">
        <f>F16+J15</f>
        <v>20.055611111111112</v>
      </c>
      <c r="K16" s="5">
        <f>G16+K15</f>
        <v>8.0289264444444424</v>
      </c>
      <c r="L16" s="5">
        <f>H16+L15</f>
        <v>10.034765624999999</v>
      </c>
      <c r="M16" s="5">
        <f>I16+M15</f>
        <v>9.5208645833333332</v>
      </c>
    </row>
    <row r="17" spans="1:13" x14ac:dyDescent="0.3">
      <c r="A17">
        <f t="shared" si="0"/>
        <v>4</v>
      </c>
      <c r="B17" s="5">
        <f>B16*(1+$C$1/12)+$C$3-F16</f>
        <v>6040.1112222222209</v>
      </c>
      <c r="C17" s="5">
        <f>C16*(1+$C$1/12)+$C$3-G16</f>
        <v>6052.1880218888873</v>
      </c>
      <c r="D17" s="5">
        <f>D16*(1+$C$1/12)+$C$3-H16</f>
        <v>6050.1738281249991</v>
      </c>
      <c r="E17" s="5">
        <f>E16*(1+$C$1/12)+$C$3-SUM(I14:I16)</f>
        <v>6050.7295104166651</v>
      </c>
      <c r="F17" s="24">
        <f>B17*2%/12</f>
        <v>10.066852037037036</v>
      </c>
      <c r="G17" s="1">
        <f>(VLOOKUP(C17,'StashAway Pricing'!$A$2:$C$8,3,TRUE)+VLOOKUP(C17,'StashAway Pricing'!$A$2:$C$8,2,TRUE)*(C17-VLOOKUP(C17,'StashAway Pricing'!$A$2:$C$8,1,TRUE)))/12</f>
        <v>4.0347920145925915</v>
      </c>
      <c r="H17" s="1">
        <f>IF(D17&lt;10000,D17*1%/12,IF(D17&lt;100000,D17*0.7%/12,D17*0.5%/12))</f>
        <v>5.0418115234374996</v>
      </c>
      <c r="I17" s="1">
        <f>18/12+0.5%*E17/12</f>
        <v>4.0211372960069438</v>
      </c>
      <c r="J17" s="5">
        <f>F17+J16</f>
        <v>30.12246314814815</v>
      </c>
      <c r="K17" s="5">
        <f>G17+K16</f>
        <v>12.063718459037034</v>
      </c>
      <c r="L17" s="5">
        <f>H17+L16</f>
        <v>15.076577148437497</v>
      </c>
      <c r="M17" s="5">
        <f>I17+M16</f>
        <v>13.542001879340276</v>
      </c>
    </row>
    <row r="18" spans="1:13" x14ac:dyDescent="0.3">
      <c r="A18">
        <f t="shared" si="0"/>
        <v>5</v>
      </c>
      <c r="B18" s="5">
        <f>B17*(1+$C$1/12)+$C$3-F17</f>
        <v>7060.2449262962937</v>
      </c>
      <c r="C18" s="5">
        <f>C17*(1+$C$1/12)+$C$3-G17</f>
        <v>7078.4141699837392</v>
      </c>
      <c r="D18" s="5">
        <f>D17*(1+$C$1/12)+$C$3-H17</f>
        <v>7075.3828857421859</v>
      </c>
      <c r="E18" s="5">
        <f>E17*(1+$C$1/12)+$C$3</f>
        <v>7080.9831579687479</v>
      </c>
      <c r="F18" s="24">
        <f>B18*2%/12</f>
        <v>11.767074877160489</v>
      </c>
      <c r="G18" s="1">
        <f>(VLOOKUP(C18,'StashAway Pricing'!$A$2:$C$8,3,TRUE)+VLOOKUP(C18,'StashAway Pricing'!$A$2:$C$8,2,TRUE)*(C18-VLOOKUP(C18,'StashAway Pricing'!$A$2:$C$8,1,TRUE)))/12</f>
        <v>4.7189427799891597</v>
      </c>
      <c r="H18" s="1">
        <f>IF(D18&lt;10000,D18*1%/12,IF(D18&lt;100000,D18*0.7%/12,D18*0.5%/12))</f>
        <v>5.8961524047851555</v>
      </c>
      <c r="I18" s="1">
        <f>18/12+0.5%*E18/12</f>
        <v>4.4504096491536451</v>
      </c>
      <c r="J18" s="5">
        <f>F18+J17</f>
        <v>41.889538025308639</v>
      </c>
      <c r="K18" s="5">
        <f>G18+K17</f>
        <v>16.782661239026194</v>
      </c>
      <c r="L18" s="5">
        <f>H18+L17</f>
        <v>20.972729553222653</v>
      </c>
      <c r="M18" s="5">
        <f>I18+M17</f>
        <v>17.992411528493921</v>
      </c>
    </row>
    <row r="19" spans="1:13" x14ac:dyDescent="0.3">
      <c r="A19">
        <f t="shared" si="0"/>
        <v>6</v>
      </c>
      <c r="B19" s="5">
        <f>B18*(1+$C$1/12)+$C$3-F18</f>
        <v>8083.7790760506141</v>
      </c>
      <c r="C19" s="5">
        <f>C18*(1+$C$1/12)+$C$3-G18</f>
        <v>8109.0872980536678</v>
      </c>
      <c r="D19" s="5">
        <f>D18*(1+$C$1/12)+$C$3-H18</f>
        <v>8104.8636477661103</v>
      </c>
      <c r="E19" s="5">
        <f>E18*(1+$C$1/12)+$C$3</f>
        <v>8116.3880737585905</v>
      </c>
      <c r="F19" s="24">
        <f>B19*2%/12</f>
        <v>13.472965126751022</v>
      </c>
      <c r="G19" s="1">
        <f>(VLOOKUP(C19,'StashAway Pricing'!$A$2:$C$8,3,TRUE)+VLOOKUP(C19,'StashAway Pricing'!$A$2:$C$8,2,TRUE)*(C19-VLOOKUP(C19,'StashAway Pricing'!$A$2:$C$8,1,TRUE)))/12</f>
        <v>5.4060581987024454</v>
      </c>
      <c r="H19" s="1">
        <f>IF(D19&lt;10000,D19*1%/12,IF(D19&lt;100000,D19*0.7%/12,D19*0.5%/12))</f>
        <v>6.7540530398050924</v>
      </c>
      <c r="I19" s="1">
        <f>18/12+0.5%*E19/12</f>
        <v>4.8818283640660791</v>
      </c>
      <c r="J19" s="5">
        <f>F19+J18</f>
        <v>55.362503152059659</v>
      </c>
      <c r="K19" s="5">
        <f>G19+K18</f>
        <v>22.18871943772864</v>
      </c>
      <c r="L19" s="5">
        <f>H19+L18</f>
        <v>27.726782593027746</v>
      </c>
      <c r="M19" s="5">
        <f>I19+M18</f>
        <v>22.874239892559999</v>
      </c>
    </row>
    <row r="20" spans="1:13" x14ac:dyDescent="0.3">
      <c r="A20">
        <f t="shared" si="0"/>
        <v>7</v>
      </c>
      <c r="B20" s="5">
        <f>B19*(1+$C$1/12)+$C$3-F19</f>
        <v>9110.7250063041138</v>
      </c>
      <c r="C20" s="5">
        <f>C19*(1+$C$1/12)+$C$3-G19</f>
        <v>9144.2266763452317</v>
      </c>
      <c r="D20" s="5">
        <f>D19*(1+$C$1/12)+$C$3-H19</f>
        <v>9138.6339129651333</v>
      </c>
      <c r="E20" s="5">
        <f>E19*(1+$C$1/12)+$C$3-SUM(I17:I19)</f>
        <v>9143.6166388181555</v>
      </c>
      <c r="F20" s="24">
        <f>B20*2%/12</f>
        <v>15.184541677173522</v>
      </c>
      <c r="G20" s="1">
        <f>(VLOOKUP(C20,'StashAway Pricing'!$A$2:$C$8,3,TRUE)+VLOOKUP(C20,'StashAway Pricing'!$A$2:$C$8,2,TRUE)*(C20-VLOOKUP(C20,'StashAway Pricing'!$A$2:$C$8,1,TRUE)))/12</f>
        <v>6.0961511175634877</v>
      </c>
      <c r="H20" s="1">
        <f>IF(D20&lt;10000,D20*1%/12,IF(D20&lt;100000,D20*0.7%/12,D20*0.5%/12))</f>
        <v>7.615528260804278</v>
      </c>
      <c r="I20" s="1">
        <f>18/12+0.5%*E20/12</f>
        <v>5.3098402661742323</v>
      </c>
      <c r="J20" s="5">
        <f>F20+J19</f>
        <v>70.547044829233187</v>
      </c>
      <c r="K20" s="5">
        <f>G20+K19</f>
        <v>28.284870555292127</v>
      </c>
      <c r="L20" s="5">
        <f>H20+L19</f>
        <v>35.342310853832025</v>
      </c>
      <c r="M20" s="5">
        <f>I20+M19</f>
        <v>28.184080158734233</v>
      </c>
    </row>
    <row r="21" spans="1:13" x14ac:dyDescent="0.3">
      <c r="A21">
        <f t="shared" si="0"/>
        <v>8</v>
      </c>
      <c r="B21" s="5">
        <f>B20*(1+$C$1/12)+$C$3-F20</f>
        <v>10141.09408965846</v>
      </c>
      <c r="C21" s="5">
        <f>C20*(1+$C$1/12)+$C$3-G20</f>
        <v>10183.851658609394</v>
      </c>
      <c r="D21" s="5">
        <f>D20*(1+$C$1/12)+$C$3-H20</f>
        <v>10176.711554269154</v>
      </c>
      <c r="E21" s="5">
        <f>E20*(1+$C$1/12)+$C$3</f>
        <v>10189.334722012245</v>
      </c>
      <c r="F21" s="24">
        <f>B21*2%/12</f>
        <v>16.901823482764101</v>
      </c>
      <c r="G21" s="1">
        <f>(VLOOKUP(C21,'StashAway Pricing'!$A$2:$C$8,3,TRUE)+VLOOKUP(C21,'StashAway Pricing'!$A$2:$C$8,2,TRUE)*(C21-VLOOKUP(C21,'StashAway Pricing'!$A$2:$C$8,1,TRUE)))/12</f>
        <v>6.7892344390729287</v>
      </c>
      <c r="H21" s="1">
        <f>IF(D21&lt;10000,D21*1%/12,IF(D21&lt;100000,D21*0.7%/12,D21*0.5%/12))</f>
        <v>5.9364150733236727</v>
      </c>
      <c r="I21" s="1">
        <f>18/12+0.5%*E21/12</f>
        <v>5.7455561341717685</v>
      </c>
      <c r="J21" s="5">
        <f>F21+J20</f>
        <v>87.448868311997288</v>
      </c>
      <c r="K21" s="5">
        <f>G21+K20</f>
        <v>35.074104994365058</v>
      </c>
      <c r="L21" s="5">
        <f>H21+L20</f>
        <v>41.278725927155698</v>
      </c>
      <c r="M21" s="5">
        <f>I21+M20</f>
        <v>33.929636292906004</v>
      </c>
    </row>
    <row r="22" spans="1:13" x14ac:dyDescent="0.3">
      <c r="A22">
        <f t="shared" si="0"/>
        <v>9</v>
      </c>
      <c r="B22" s="5">
        <f>B21*(1+$C$1/12)+$C$3-F21</f>
        <v>11174.897736623987</v>
      </c>
      <c r="C22" s="5">
        <f>C21*(1+$C$1/12)+$C$3-G21</f>
        <v>11227.981682463367</v>
      </c>
      <c r="D22" s="5">
        <f>D21*(1+$C$1/12)+$C$3-H21</f>
        <v>11221.658696967175</v>
      </c>
      <c r="E22" s="5">
        <f>E21*(1+$C$1/12)+$C$3</f>
        <v>11240.281395622305</v>
      </c>
      <c r="F22" s="24">
        <f>B22*2%/12</f>
        <v>18.624829561039977</v>
      </c>
      <c r="G22" s="1">
        <f>(VLOOKUP(C22,'StashAway Pricing'!$A$2:$C$8,3,TRUE)+VLOOKUP(C22,'StashAway Pricing'!$A$2:$C$8,2,TRUE)*(C22-VLOOKUP(C22,'StashAway Pricing'!$A$2:$C$8,1,TRUE)))/12</f>
        <v>7.4853211216422446</v>
      </c>
      <c r="H22" s="1">
        <f>IF(D22&lt;10000,D22*1%/12,IF(D22&lt;100000,D22*0.7%/12,D22*0.5%/12))</f>
        <v>6.5459675732308513</v>
      </c>
      <c r="I22" s="1">
        <f>18/12+0.5%*E22/12</f>
        <v>6.1834505815092937</v>
      </c>
      <c r="J22" s="5">
        <f>F22+J21</f>
        <v>106.07369787303726</v>
      </c>
      <c r="K22" s="5">
        <f>G22+K21</f>
        <v>42.559426116007302</v>
      </c>
      <c r="L22" s="5">
        <f>H22+L21</f>
        <v>47.824693500386552</v>
      </c>
      <c r="M22" s="5">
        <f>I22+M21</f>
        <v>40.113086874415295</v>
      </c>
    </row>
    <row r="23" spans="1:13" x14ac:dyDescent="0.3">
      <c r="A23">
        <f t="shared" si="0"/>
        <v>10</v>
      </c>
      <c r="B23" s="5">
        <f>B22*(1+$C$1/12)+$C$3-F22</f>
        <v>12212.147395746066</v>
      </c>
      <c r="C23" s="5">
        <f>C22*(1+$C$1/12)+$C$3-G22</f>
        <v>12276.636269754041</v>
      </c>
      <c r="D23" s="5">
        <f>D22*(1+$C$1/12)+$C$3-H22</f>
        <v>12271.221022878779</v>
      </c>
      <c r="E23" s="5">
        <f>E22*(1+$C$1/12)+$C$3-SUM(I20:I22)</f>
        <v>12279.24395561856</v>
      </c>
      <c r="F23" s="24">
        <f>B23*2%/12</f>
        <v>20.353578992910112</v>
      </c>
      <c r="G23" s="1">
        <f>(VLOOKUP(C23,'StashAway Pricing'!$A$2:$C$8,3,TRUE)+VLOOKUP(C23,'StashAway Pricing'!$A$2:$C$8,2,TRUE)*(C23-VLOOKUP(C23,'StashAway Pricing'!$A$2:$C$8,1,TRUE)))/12</f>
        <v>8.1844241798360269</v>
      </c>
      <c r="H23" s="1">
        <f>IF(D23&lt;10000,D23*1%/12,IF(D23&lt;100000,D23*0.7%/12,D23*0.5%/12))</f>
        <v>7.1582122633459528</v>
      </c>
      <c r="I23" s="1">
        <f>18/12+0.5%*E23/12</f>
        <v>6.6163516481744002</v>
      </c>
      <c r="J23" s="5">
        <f>F23+J22</f>
        <v>126.42727686594738</v>
      </c>
      <c r="K23" s="5">
        <f>G23+K22</f>
        <v>50.74385029584333</v>
      </c>
      <c r="L23" s="5">
        <f>H23+L22</f>
        <v>54.982905763732504</v>
      </c>
      <c r="M23" s="5">
        <f>I23+M22</f>
        <v>46.729438522589696</v>
      </c>
    </row>
    <row r="24" spans="1:13" x14ac:dyDescent="0.3">
      <c r="A24">
        <f t="shared" si="0"/>
        <v>11</v>
      </c>
      <c r="B24" s="5">
        <f>B23*(1+$C$1/12)+$C$3-F23</f>
        <v>13252.854553731884</v>
      </c>
      <c r="C24" s="5">
        <f>C23*(1+$C$1/12)+$C$3-G23</f>
        <v>13329.835026922974</v>
      </c>
      <c r="D24" s="5">
        <f>D23*(1+$C$1/12)+$C$3-H23</f>
        <v>13325.418915729826</v>
      </c>
      <c r="E24" s="5">
        <f>E23*(1+$C$1/12)+$C$3</f>
        <v>13340.640175396651</v>
      </c>
      <c r="F24" s="24">
        <f>B24*2%/12</f>
        <v>22.088090922886476</v>
      </c>
      <c r="G24" s="1">
        <f>(VLOOKUP(C24,'StashAway Pricing'!$A$2:$C$8,3,TRUE)+VLOOKUP(C24,'StashAway Pricing'!$A$2:$C$8,2,TRUE)*(C24-VLOOKUP(C24,'StashAway Pricing'!$A$2:$C$8,1,TRUE)))/12</f>
        <v>8.8865566846153161</v>
      </c>
      <c r="H24" s="1">
        <f>IF(D24&lt;10000,D24*1%/12,IF(D24&lt;100000,D24*0.7%/12,D24*0.5%/12))</f>
        <v>7.7731610341757316</v>
      </c>
      <c r="I24" s="1">
        <f>18/12+0.5%*E24/12</f>
        <v>7.058600073081938</v>
      </c>
      <c r="J24" s="5">
        <f>F24+J23</f>
        <v>148.51536778883386</v>
      </c>
      <c r="K24" s="5">
        <f>G24+K23</f>
        <v>59.630406980458645</v>
      </c>
      <c r="L24" s="5">
        <f>H24+L23</f>
        <v>62.756066797908233</v>
      </c>
      <c r="M24" s="5">
        <f>I24+M23</f>
        <v>53.788038595671637</v>
      </c>
    </row>
    <row r="25" spans="1:13" x14ac:dyDescent="0.3">
      <c r="A25">
        <f t="shared" si="0"/>
        <v>12</v>
      </c>
      <c r="B25" s="5">
        <f>B24*(1+$C$1/12)+$C$3-F24</f>
        <v>14297.030735577655</v>
      </c>
      <c r="C25" s="5">
        <f>C24*(1+$C$1/12)+$C$3-G24</f>
        <v>14387.597645372971</v>
      </c>
      <c r="D25" s="5">
        <f>D24*(1+$C$1/12)+$C$3-H24</f>
        <v>14384.272849274297</v>
      </c>
      <c r="E25" s="5">
        <f>E24*(1+$C$1/12)+$C$3</f>
        <v>14407.343376273633</v>
      </c>
      <c r="F25" s="24">
        <f>B25*2%/12</f>
        <v>23.828384559296094</v>
      </c>
      <c r="G25" s="1">
        <f>(VLOOKUP(C25,'StashAway Pricing'!$A$2:$C$8,3,TRUE)+VLOOKUP(C25,'StashAway Pricing'!$A$2:$C$8,2,TRUE)*(C25-VLOOKUP(C25,'StashAway Pricing'!$A$2:$C$8,1,TRUE)))/12</f>
        <v>9.591731763581981</v>
      </c>
      <c r="H25" s="1">
        <f>IF(D25&lt;10000,D25*1%/12,IF(D25&lt;100000,D25*0.7%/12,D25*0.5%/12))</f>
        <v>8.3908258287433402</v>
      </c>
      <c r="I25" s="1">
        <f>18/12+0.5%*E25/12</f>
        <v>7.503059740114014</v>
      </c>
      <c r="J25" s="5">
        <f>F25+J24</f>
        <v>172.34375234812995</v>
      </c>
      <c r="K25" s="5">
        <f>G25+K24</f>
        <v>69.22213874404062</v>
      </c>
      <c r="L25" s="5">
        <f>H25+L24</f>
        <v>71.146892626651578</v>
      </c>
      <c r="M25" s="5">
        <f>I25+M24</f>
        <v>61.291098335785648</v>
      </c>
    </row>
    <row r="26" spans="1:13" x14ac:dyDescent="0.3">
      <c r="A26">
        <f t="shared" si="0"/>
        <v>13</v>
      </c>
      <c r="B26" s="5">
        <f>B25*(1+$C$1/12)+$C$3-F25</f>
        <v>15344.687504696245</v>
      </c>
      <c r="C26" s="5">
        <f>C25*(1+$C$1/12)+$C$3-G25</f>
        <v>15449.943901836254</v>
      </c>
      <c r="D26" s="5">
        <f>D25*(1+$C$1/12)+$C$3-H25</f>
        <v>15447.803387691923</v>
      </c>
      <c r="E26" s="5">
        <f>E25*(1+$C$1/12)+$C$3-SUM(I23:I25)</f>
        <v>15458.202081693629</v>
      </c>
      <c r="F26" s="24">
        <f>B26*2%/12</f>
        <v>25.574479174493742</v>
      </c>
      <c r="G26" s="1">
        <f>(VLOOKUP(C26,'StashAway Pricing'!$A$2:$C$8,3,TRUE)+VLOOKUP(C26,'StashAway Pricing'!$A$2:$C$8,2,TRUE)*(C26-VLOOKUP(C26,'StashAway Pricing'!$A$2:$C$8,1,TRUE)))/12</f>
        <v>10.29996260122417</v>
      </c>
      <c r="H26" s="1">
        <f>IF(D26&lt;10000,D26*1%/12,IF(D26&lt;100000,D26*0.7%/12,D26*0.5%/12))</f>
        <v>9.0112186428202872</v>
      </c>
      <c r="I26" s="1">
        <f>18/12+0.5%*E26/12</f>
        <v>7.9409175340390128</v>
      </c>
      <c r="J26" s="5">
        <f>F26+J25</f>
        <v>197.9182315226237</v>
      </c>
      <c r="K26" s="5">
        <f>G26+K25</f>
        <v>79.522101345264787</v>
      </c>
      <c r="L26" s="5">
        <f>H26+L25</f>
        <v>80.15811126947186</v>
      </c>
      <c r="M26" s="5">
        <f>I26+M25</f>
        <v>69.232015869824664</v>
      </c>
    </row>
    <row r="27" spans="1:13" x14ac:dyDescent="0.3">
      <c r="A27">
        <f t="shared" si="0"/>
        <v>14</v>
      </c>
      <c r="B27" s="5">
        <f>B26*(1+$C$1/12)+$C$3-F26</f>
        <v>16395.836463045231</v>
      </c>
      <c r="C27" s="5">
        <f>C26*(1+$C$1/12)+$C$3-G26</f>
        <v>16516.893658744208</v>
      </c>
      <c r="D27" s="5">
        <f>D26*(1+$C$1/12)+$C$3-H26</f>
        <v>16516.031185987562</v>
      </c>
      <c r="E27" s="5">
        <f>E26*(1+$C$1/12)+$C$3</f>
        <v>16535.493092102093</v>
      </c>
      <c r="F27" s="24">
        <f>B27*2%/12</f>
        <v>27.326394105075384</v>
      </c>
      <c r="G27" s="1">
        <f>(VLOOKUP(C27,'StashAway Pricing'!$A$2:$C$8,3,TRUE)+VLOOKUP(C27,'StashAway Pricing'!$A$2:$C$8,2,TRUE)*(C27-VLOOKUP(C27,'StashAway Pricing'!$A$2:$C$8,1,TRUE)))/12</f>
        <v>11.011262439162806</v>
      </c>
      <c r="H27" s="1">
        <f>IF(D27&lt;10000,D27*1%/12,IF(D27&lt;100000,D27*0.7%/12,D27*0.5%/12))</f>
        <v>9.6343515251594098</v>
      </c>
      <c r="I27" s="1">
        <f>18/12+0.5%*E27/12</f>
        <v>8.3897887883758706</v>
      </c>
      <c r="J27" s="5">
        <f>F27+J26</f>
        <v>225.24462562769909</v>
      </c>
      <c r="K27" s="5">
        <f>G27+K26</f>
        <v>90.533363784427593</v>
      </c>
      <c r="L27" s="5">
        <f>H27+L26</f>
        <v>89.792462794631263</v>
      </c>
      <c r="M27" s="5">
        <f>I27+M26</f>
        <v>77.621804658200531</v>
      </c>
    </row>
    <row r="28" spans="1:13" x14ac:dyDescent="0.3">
      <c r="A28">
        <f t="shared" si="0"/>
        <v>15</v>
      </c>
      <c r="B28" s="5">
        <f>B27*(1+$C$1/12)+$C$3-F27</f>
        <v>17450.489251255378</v>
      </c>
      <c r="C28" s="5">
        <f>C27*(1+$C$1/12)+$C$3-G27</f>
        <v>17588.466864598766</v>
      </c>
      <c r="D28" s="5">
        <f>D27*(1+$C$1/12)+$C$3-H27</f>
        <v>17588.976990392337</v>
      </c>
      <c r="E28" s="5">
        <f>E27*(1+$C$1/12)+$C$3</f>
        <v>17618.1705575626</v>
      </c>
      <c r="F28" s="24">
        <f>B28*2%/12</f>
        <v>29.0841487520923</v>
      </c>
      <c r="G28" s="1">
        <f>(VLOOKUP(C28,'StashAway Pricing'!$A$2:$C$8,3,TRUE)+VLOOKUP(C28,'StashAway Pricing'!$A$2:$C$8,2,TRUE)*(C28-VLOOKUP(C28,'StashAway Pricing'!$A$2:$C$8,1,TRUE)))/12</f>
        <v>11.725644576399176</v>
      </c>
      <c r="H28" s="1">
        <f>IF(D28&lt;10000,D28*1%/12,IF(D28&lt;100000,D28*0.7%/12,D28*0.5%/12))</f>
        <v>10.260236577728863</v>
      </c>
      <c r="I28" s="1">
        <f>18/12+0.5%*E28/12</f>
        <v>8.8409043989844172</v>
      </c>
      <c r="J28" s="5">
        <f>F28+J27</f>
        <v>254.32877437979138</v>
      </c>
      <c r="K28" s="5">
        <f>G28+K27</f>
        <v>102.25900836082677</v>
      </c>
      <c r="L28" s="5">
        <f>H28+L27</f>
        <v>100.05269937236012</v>
      </c>
      <c r="M28" s="5">
        <f>I28+M27</f>
        <v>86.462709057184952</v>
      </c>
    </row>
    <row r="29" spans="1:13" x14ac:dyDescent="0.3">
      <c r="A29">
        <f t="shared" si="0"/>
        <v>16</v>
      </c>
      <c r="B29" s="5">
        <f>B28*(1+$C$1/12)+$C$3-F28</f>
        <v>18508.657548759562</v>
      </c>
      <c r="C29" s="5">
        <f>C28*(1+$C$1/12)+$C$3-G28</f>
        <v>18664.68355434536</v>
      </c>
      <c r="D29" s="5">
        <f>D28*(1+$C$1/12)+$C$3-H28</f>
        <v>18666.661638766571</v>
      </c>
      <c r="E29" s="5">
        <f>E28*(1+$C$1/12)+$C$3-SUM(I26:I28)</f>
        <v>18681.089799629015</v>
      </c>
      <c r="F29" s="24">
        <f>B29*2%/12</f>
        <v>30.847762581265936</v>
      </c>
      <c r="G29" s="1">
        <f>(VLOOKUP(C29,'StashAway Pricing'!$A$2:$C$8,3,TRUE)+VLOOKUP(C29,'StashAway Pricing'!$A$2:$C$8,2,TRUE)*(C29-VLOOKUP(C29,'StashAway Pricing'!$A$2:$C$8,1,TRUE)))/12</f>
        <v>12.443122369563573</v>
      </c>
      <c r="H29" s="1">
        <f>IF(D29&lt;10000,D29*1%/12,IF(D29&lt;100000,D29*0.7%/12,D29*0.5%/12))</f>
        <v>10.888885955947165</v>
      </c>
      <c r="I29" s="1">
        <f>18/12+0.5%*E29/12</f>
        <v>9.2837874165120908</v>
      </c>
      <c r="J29" s="5">
        <f>F29+J28</f>
        <v>285.17653696105731</v>
      </c>
      <c r="K29" s="5">
        <f>G29+K28</f>
        <v>114.70213073039034</v>
      </c>
      <c r="L29" s="5">
        <f>H29+L28</f>
        <v>110.94158532830728</v>
      </c>
      <c r="M29" s="5">
        <f>I29+M28</f>
        <v>95.74649647369705</v>
      </c>
    </row>
    <row r="30" spans="1:13" x14ac:dyDescent="0.3">
      <c r="A30">
        <f t="shared" si="0"/>
        <v>17</v>
      </c>
      <c r="B30" s="5">
        <f>B29*(1+$C$1/12)+$C$3-F29</f>
        <v>19570.353073922091</v>
      </c>
      <c r="C30" s="5">
        <f>C29*(1+$C$1/12)+$C$3-G29</f>
        <v>19745.563849747519</v>
      </c>
      <c r="D30" s="5">
        <f>D29*(1+$C$1/12)+$C$3-H29</f>
        <v>19749.106061004455</v>
      </c>
      <c r="E30" s="5">
        <f>E29*(1+$C$1/12)+$C$3</f>
        <v>19774.495248627158</v>
      </c>
      <c r="F30" s="24">
        <f>B30*2%/12</f>
        <v>32.617255123203485</v>
      </c>
      <c r="G30" s="1">
        <f>(VLOOKUP(C30,'StashAway Pricing'!$A$2:$C$8,3,TRUE)+VLOOKUP(C30,'StashAway Pricing'!$A$2:$C$8,2,TRUE)*(C30-VLOOKUP(C30,'StashAway Pricing'!$A$2:$C$8,1,TRUE)))/12</f>
        <v>13.163709233165013</v>
      </c>
      <c r="H30" s="1">
        <f>IF(D30&lt;10000,D30*1%/12,IF(D30&lt;100000,D30*0.7%/12,D30*0.5%/12))</f>
        <v>11.520311868919265</v>
      </c>
      <c r="I30" s="1">
        <f>18/12+0.5%*E30/12</f>
        <v>9.7393730202613167</v>
      </c>
      <c r="J30" s="5">
        <f>F30+J29</f>
        <v>317.79379208426082</v>
      </c>
      <c r="K30" s="5">
        <f>G30+K29</f>
        <v>127.86583996355535</v>
      </c>
      <c r="L30" s="5">
        <f>H30+L29</f>
        <v>122.46189719722655</v>
      </c>
      <c r="M30" s="5">
        <f>I30+M29</f>
        <v>105.48586949395836</v>
      </c>
    </row>
    <row r="31" spans="1:13" x14ac:dyDescent="0.3">
      <c r="A31">
        <f t="shared" si="0"/>
        <v>18</v>
      </c>
      <c r="B31" s="5">
        <f>B30*(1+$C$1/12)+$C$3-F30</f>
        <v>20635.587584168494</v>
      </c>
      <c r="C31" s="5">
        <f>C30*(1+$C$1/12)+$C$3-G30</f>
        <v>20831.127959763089</v>
      </c>
      <c r="D31" s="5">
        <f>D30*(1+$C$1/12)+$C$3-H30</f>
        <v>20836.331279440554</v>
      </c>
      <c r="E31" s="5">
        <f>E30*(1+$C$1/12)+$C$3</f>
        <v>20873.367724870292</v>
      </c>
      <c r="F31" s="24">
        <f>B31*2%/12</f>
        <v>34.392645973614158</v>
      </c>
      <c r="G31" s="1">
        <f>(VLOOKUP(C31,'StashAway Pricing'!$A$2:$C$8,3,TRUE)+VLOOKUP(C31,'StashAway Pricing'!$A$2:$C$8,2,TRUE)*(C31-VLOOKUP(C31,'StashAway Pricing'!$A$2:$C$8,1,TRUE)))/12</f>
        <v>13.88741863984206</v>
      </c>
      <c r="H31" s="1">
        <f>IF(D31&lt;10000,D31*1%/12,IF(D31&lt;100000,D31*0.7%/12,D31*0.5%/12))</f>
        <v>12.154526579673655</v>
      </c>
      <c r="I31" s="1">
        <f>18/12+0.5%*E31/12</f>
        <v>10.197236552029288</v>
      </c>
      <c r="J31" s="5">
        <f>F31+J30</f>
        <v>352.18643805787497</v>
      </c>
      <c r="K31" s="5">
        <f>G31+K30</f>
        <v>141.7532586033974</v>
      </c>
      <c r="L31" s="5">
        <f>H31+L30</f>
        <v>134.61642377690021</v>
      </c>
      <c r="M31" s="5">
        <f>I31+M30</f>
        <v>115.68310604598764</v>
      </c>
    </row>
    <row r="32" spans="1:13" x14ac:dyDescent="0.3">
      <c r="A32">
        <f t="shared" si="0"/>
        <v>19</v>
      </c>
      <c r="B32" s="5">
        <f>B31*(1+$C$1/12)+$C$3-F31</f>
        <v>21704.372876115722</v>
      </c>
      <c r="C32" s="5">
        <f>C31*(1+$C$1/12)+$C$3-G31</f>
        <v>21921.39618092206</v>
      </c>
      <c r="D32" s="5">
        <f>D31*(1+$C$1/12)+$C$3-H31</f>
        <v>21928.358409258079</v>
      </c>
      <c r="E32" s="5">
        <f>E31*(1+$C$1/12)+$C$3-SUM(I29:I31)</f>
        <v>21948.514166505836</v>
      </c>
      <c r="F32" s="24">
        <f>B32*2%/12</f>
        <v>36.1739547935262</v>
      </c>
      <c r="G32" s="1">
        <f>(VLOOKUP(C32,'StashAway Pricing'!$A$2:$C$8,3,TRUE)+VLOOKUP(C32,'StashAway Pricing'!$A$2:$C$8,2,TRUE)*(C32-VLOOKUP(C32,'StashAway Pricing'!$A$2:$C$8,1,TRUE)))/12</f>
        <v>14.614264120614706</v>
      </c>
      <c r="H32" s="1">
        <f>IF(D32&lt;10000,D32*1%/12,IF(D32&lt;100000,D32*0.7%/12,D32*0.5%/12))</f>
        <v>12.791542405400543</v>
      </c>
      <c r="I32" s="1">
        <f>18/12+0.5%*E32/12</f>
        <v>10.645214236044099</v>
      </c>
      <c r="J32" s="5">
        <f>F32+J31</f>
        <v>388.36039285140117</v>
      </c>
      <c r="K32" s="5">
        <f>G32+K31</f>
        <v>156.3675227240121</v>
      </c>
      <c r="L32" s="5">
        <f>H32+L31</f>
        <v>147.40796618230075</v>
      </c>
      <c r="M32" s="5">
        <f>I32+M31</f>
        <v>126.32832028203174</v>
      </c>
    </row>
    <row r="33" spans="1:13" x14ac:dyDescent="0.3">
      <c r="A33">
        <f t="shared" si="0"/>
        <v>20</v>
      </c>
      <c r="B33" s="5">
        <f>B32*(1+$C$1/12)+$C$3-F32</f>
        <v>22776.720785702772</v>
      </c>
      <c r="C33" s="5">
        <f>C32*(1+$C$1/12)+$C$3-G32</f>
        <v>23016.388897706056</v>
      </c>
      <c r="D33" s="5">
        <f>D32*(1+$C$1/12)+$C$3-H32</f>
        <v>23025.208658898966</v>
      </c>
      <c r="E33" s="5">
        <f>E32*(1+$C$1/12)+$C$3</f>
        <v>23058.256737338364</v>
      </c>
      <c r="F33" s="24">
        <f>B33*2%/12</f>
        <v>37.961201309504624</v>
      </c>
      <c r="G33" s="1">
        <f>(VLOOKUP(C33,'StashAway Pricing'!$A$2:$C$8,3,TRUE)+VLOOKUP(C33,'StashAway Pricing'!$A$2:$C$8,2,TRUE)*(C33-VLOOKUP(C33,'StashAway Pricing'!$A$2:$C$8,1,TRUE)))/12</f>
        <v>15.344259265137373</v>
      </c>
      <c r="H33" s="1">
        <f>IF(D33&lt;10000,D33*1%/12,IF(D33&lt;100000,D33*0.7%/12,D33*0.5%/12))</f>
        <v>13.431371717691063</v>
      </c>
      <c r="I33" s="1">
        <f>18/12+0.5%*E33/12</f>
        <v>11.107606973890986</v>
      </c>
      <c r="J33" s="5">
        <f>F33+J32</f>
        <v>426.32159416090582</v>
      </c>
      <c r="K33" s="5">
        <f>G33+K32</f>
        <v>171.71178198914947</v>
      </c>
      <c r="L33" s="5">
        <f>H33+L32</f>
        <v>160.83933789999182</v>
      </c>
      <c r="M33" s="5">
        <f>I33+M32</f>
        <v>137.43592725592273</v>
      </c>
    </row>
    <row r="34" spans="1:13" x14ac:dyDescent="0.3">
      <c r="A34">
        <f t="shared" si="0"/>
        <v>21</v>
      </c>
      <c r="B34" s="5">
        <f>B33*(1+$C$1/12)+$C$3-F33</f>
        <v>23852.643188321781</v>
      </c>
      <c r="C34" s="5">
        <f>C33*(1+$C$1/12)+$C$3-G33</f>
        <v>24116.126582929446</v>
      </c>
      <c r="D34" s="5">
        <f>D33*(1+$C$1/12)+$C$3-H33</f>
        <v>24126.903330475765</v>
      </c>
      <c r="E34" s="5">
        <f>E33*(1+$C$1/12)+$C$3</f>
        <v>24173.548021025053</v>
      </c>
      <c r="F34" s="24">
        <f>B34*2%/12</f>
        <v>39.754405313869633</v>
      </c>
      <c r="G34" s="1">
        <f>(VLOOKUP(C34,'StashAway Pricing'!$A$2:$C$8,3,TRUE)+VLOOKUP(C34,'StashAway Pricing'!$A$2:$C$8,2,TRUE)*(C34-VLOOKUP(C34,'StashAway Pricing'!$A$2:$C$8,1,TRUE)))/12</f>
        <v>16.077417721952965</v>
      </c>
      <c r="H34" s="1">
        <f>IF(D34&lt;10000,D34*1%/12,IF(D34&lt;100000,D34*0.7%/12,D34*0.5%/12))</f>
        <v>14.074026942777529</v>
      </c>
      <c r="I34" s="1">
        <f>18/12+0.5%*E34/12</f>
        <v>11.572311675427105</v>
      </c>
      <c r="J34" s="5">
        <f>F34+J33</f>
        <v>466.07599947477547</v>
      </c>
      <c r="K34" s="5">
        <f>G34+K33</f>
        <v>187.78919971110244</v>
      </c>
      <c r="L34" s="5">
        <f>H34+L33</f>
        <v>174.91336484276934</v>
      </c>
      <c r="M34" s="5">
        <f>I34+M33</f>
        <v>149.00823893134984</v>
      </c>
    </row>
    <row r="35" spans="1:13" x14ac:dyDescent="0.3">
      <c r="A35">
        <f t="shared" si="0"/>
        <v>22</v>
      </c>
      <c r="B35" s="5">
        <f>B34*(1+$C$1/12)+$C$3-F34</f>
        <v>24932.151998949517</v>
      </c>
      <c r="C35" s="5">
        <f>C34*(1+$C$1/12)+$C$3-G34</f>
        <v>25220.629798122136</v>
      </c>
      <c r="D35" s="5">
        <f>D34*(1+$C$1/12)+$C$3-H34</f>
        <v>25233.463820185363</v>
      </c>
      <c r="E35" s="5">
        <f>E34*(1+$C$1/12)+$C$3-SUM(I32:I34)</f>
        <v>25261.090628244812</v>
      </c>
      <c r="F35" s="24">
        <f>B35*2%/12</f>
        <v>41.553586664915862</v>
      </c>
      <c r="G35" s="1">
        <f>(VLOOKUP(C35,'StashAway Pricing'!$A$2:$C$8,3,TRUE)+VLOOKUP(C35,'StashAway Pricing'!$A$2:$C$8,2,TRUE)*(C35-VLOOKUP(C35,'StashAway Pricing'!$A$2:$C$8,1,TRUE)))/12</f>
        <v>16.795367382237913</v>
      </c>
      <c r="H35" s="1">
        <f>IF(D35&lt;10000,D35*1%/12,IF(D35&lt;100000,D35*0.7%/12,D35*0.5%/12))</f>
        <v>14.719520561774793</v>
      </c>
      <c r="I35" s="1">
        <f>18/12+0.5%*E35/12</f>
        <v>12.025454428435339</v>
      </c>
      <c r="J35" s="5">
        <f>F35+J34</f>
        <v>507.62958613969136</v>
      </c>
      <c r="K35" s="5">
        <f>G35+K34</f>
        <v>204.58456709334035</v>
      </c>
      <c r="L35" s="5">
        <f>H35+L34</f>
        <v>189.63288540454414</v>
      </c>
      <c r="M35" s="5">
        <f>I35+M34</f>
        <v>161.03369335978516</v>
      </c>
    </row>
    <row r="36" spans="1:13" x14ac:dyDescent="0.3">
      <c r="A36">
        <f t="shared" si="0"/>
        <v>23</v>
      </c>
      <c r="B36" s="5">
        <f>B35*(1+$C$1/12)+$C$3-F35</f>
        <v>26015.259172279348</v>
      </c>
      <c r="C36" s="5">
        <f>C35*(1+$C$1/12)+$C$3-G35</f>
        <v>26329.937579730507</v>
      </c>
      <c r="D36" s="5">
        <f>D35*(1+$C$1/12)+$C$3-H35</f>
        <v>26344.911618724513</v>
      </c>
      <c r="E36" s="5">
        <f>E35*(1+$C$1/12)+$C$3</f>
        <v>26387.396081386032</v>
      </c>
      <c r="F36" s="24">
        <f>B36*2%/12</f>
        <v>43.35876528713225</v>
      </c>
      <c r="G36" s="1">
        <f>(VLOOKUP(C36,'StashAway Pricing'!$A$2:$C$8,3,TRUE)+VLOOKUP(C36,'StashAway Pricing'!$A$2:$C$8,2,TRUE)*(C36-VLOOKUP(C36,'StashAway Pricing'!$A$2:$C$8,1,TRUE)))/12</f>
        <v>17.442463588176128</v>
      </c>
      <c r="H36" s="1">
        <f>IF(D36&lt;10000,D36*1%/12,IF(D36&lt;100000,D36*0.7%/12,D36*0.5%/12))</f>
        <v>15.367865110922631</v>
      </c>
      <c r="I36" s="1">
        <f>18/12+0.5%*E36/12</f>
        <v>12.494748367244179</v>
      </c>
      <c r="J36" s="5">
        <f>F36+J35</f>
        <v>550.98835142682356</v>
      </c>
      <c r="K36" s="5">
        <f>G36+K35</f>
        <v>222.02703068151649</v>
      </c>
      <c r="L36" s="5">
        <f>H36+L35</f>
        <v>205.00075051546676</v>
      </c>
      <c r="M36" s="5">
        <f>I36+M35</f>
        <v>173.52844172702933</v>
      </c>
    </row>
    <row r="37" spans="1:13" x14ac:dyDescent="0.3">
      <c r="A37">
        <f t="shared" si="0"/>
        <v>24</v>
      </c>
      <c r="B37" s="5">
        <f>B36*(1+$C$1/12)+$C$3-F36</f>
        <v>27101.976702853608</v>
      </c>
      <c r="C37" s="5">
        <f>C36*(1+$C$1/12)+$C$3-G36</f>
        <v>27444.144804040981</v>
      </c>
      <c r="D37" s="5">
        <f>D36*(1+$C$1/12)+$C$3-H36</f>
        <v>27461.268311707212</v>
      </c>
      <c r="E37" s="5">
        <f>E36*(1+$C$1/12)+$C$3</f>
        <v>27519.333061792961</v>
      </c>
      <c r="F37" s="24">
        <f>B37*2%/12</f>
        <v>45.169961171422678</v>
      </c>
      <c r="G37" s="1">
        <f>(VLOOKUP(C37,'StashAway Pricing'!$A$2:$C$8,3,TRUE)+VLOOKUP(C37,'StashAway Pricing'!$A$2:$C$8,2,TRUE)*(C37-VLOOKUP(C37,'StashAway Pricing'!$A$2:$C$8,1,TRUE)))/12</f>
        <v>18.09241780235724</v>
      </c>
      <c r="H37" s="1">
        <f>IF(D37&lt;10000,D37*1%/12,IF(D37&lt;100000,D37*0.7%/12,D37*0.5%/12))</f>
        <v>16.019073181829206</v>
      </c>
      <c r="I37" s="1">
        <f>18/12+0.5%*E37/12</f>
        <v>12.966388775747069</v>
      </c>
      <c r="J37" s="5">
        <f>F37+J36</f>
        <v>596.1583125982462</v>
      </c>
      <c r="K37" s="5">
        <f>G37+K36</f>
        <v>240.11944848387373</v>
      </c>
      <c r="L37" s="5">
        <f>H37+L36</f>
        <v>221.01982369729598</v>
      </c>
      <c r="M37" s="5">
        <f>I37+M36</f>
        <v>186.49483050277641</v>
      </c>
    </row>
    <row r="38" spans="1:13" x14ac:dyDescent="0.3">
      <c r="A38">
        <f t="shared" si="0"/>
        <v>25</v>
      </c>
      <c r="B38" s="5">
        <f>B37*(1+$C$1/12)+$C$3-F37</f>
        <v>28192.31662519645</v>
      </c>
      <c r="C38" s="5">
        <f>C37*(1+$C$1/12)+$C$3-G37</f>
        <v>28563.273110258826</v>
      </c>
      <c r="D38" s="5">
        <f>D37*(1+$C$1/12)+$C$3-H37</f>
        <v>28582.555580083917</v>
      </c>
      <c r="E38" s="5">
        <f>E37*(1+$C$1/12)+$C$3-SUM(I35:I37)</f>
        <v>28619.443135530499</v>
      </c>
      <c r="F38" s="24">
        <f>B38*2%/12</f>
        <v>46.987194375327419</v>
      </c>
      <c r="G38" s="1">
        <f>(VLOOKUP(C38,'StashAway Pricing'!$A$2:$C$8,3,TRUE)+VLOOKUP(C38,'StashAway Pricing'!$A$2:$C$8,2,TRUE)*(C38-VLOOKUP(C38,'StashAway Pricing'!$A$2:$C$8,1,TRUE)))/12</f>
        <v>18.745242647650983</v>
      </c>
      <c r="H38" s="1">
        <f>IF(D38&lt;10000,D38*1%/12,IF(D38&lt;100000,D38*0.7%/12,D38*0.5%/12))</f>
        <v>16.673157421715619</v>
      </c>
      <c r="I38" s="1">
        <f>18/12+0.5%*E38/12</f>
        <v>13.424767973137707</v>
      </c>
      <c r="J38" s="5">
        <f>F38+J37</f>
        <v>643.14550697357367</v>
      </c>
      <c r="K38" s="5">
        <f>G38+K37</f>
        <v>258.86469113152469</v>
      </c>
      <c r="L38" s="5">
        <f>H38+L37</f>
        <v>237.69298111901159</v>
      </c>
      <c r="M38" s="5">
        <f>I38+M37</f>
        <v>199.91959847591411</v>
      </c>
    </row>
    <row r="39" spans="1:13" x14ac:dyDescent="0.3">
      <c r="A39">
        <f t="shared" si="0"/>
        <v>26</v>
      </c>
      <c r="B39" s="5">
        <f>B38*(1+$C$1/12)+$C$3-F38</f>
        <v>29286.291013947102</v>
      </c>
      <c r="C39" s="5">
        <f>C38*(1+$C$1/12)+$C$3-G38</f>
        <v>29687.344233162465</v>
      </c>
      <c r="D39" s="5">
        <f>D38*(1+$C$1/12)+$C$3-H38</f>
        <v>29708.795200562618</v>
      </c>
      <c r="E39" s="5">
        <f>E38*(1+$C$1/12)+$C$3</f>
        <v>29762.540351208147</v>
      </c>
      <c r="F39" s="24">
        <f>B39*2%/12</f>
        <v>48.810485023245171</v>
      </c>
      <c r="G39" s="1">
        <f>(VLOOKUP(C39,'StashAway Pricing'!$A$2:$C$8,3,TRUE)+VLOOKUP(C39,'StashAway Pricing'!$A$2:$C$8,2,TRUE)*(C39-VLOOKUP(C39,'StashAway Pricing'!$A$2:$C$8,1,TRUE)))/12</f>
        <v>19.400950802678107</v>
      </c>
      <c r="H39" s="1">
        <f>IF(D39&lt;10000,D39*1%/12,IF(D39&lt;100000,D39*0.7%/12,D39*0.5%/12))</f>
        <v>17.330130533661524</v>
      </c>
      <c r="I39" s="1">
        <f>18/12+0.5%*E39/12</f>
        <v>13.901058479670061</v>
      </c>
      <c r="J39" s="5">
        <f>F39+J38</f>
        <v>691.95599199681885</v>
      </c>
      <c r="K39" s="5">
        <f>G39+K38</f>
        <v>278.26564193420279</v>
      </c>
      <c r="L39" s="5">
        <f>H39+L38</f>
        <v>255.02311165267312</v>
      </c>
      <c r="M39" s="5">
        <f>I39+M38</f>
        <v>213.82065695558418</v>
      </c>
    </row>
    <row r="40" spans="1:13" x14ac:dyDescent="0.3">
      <c r="A40">
        <f t="shared" si="0"/>
        <v>27</v>
      </c>
      <c r="B40" s="5">
        <f>B39*(1+$C$1/12)+$C$3-F39</f>
        <v>30383.911983993588</v>
      </c>
      <c r="C40" s="5">
        <f>C39*(1+$C$1/12)+$C$3-G39</f>
        <v>30816.380003525595</v>
      </c>
      <c r="D40" s="5">
        <f>D39*(1+$C$1/12)+$C$3-H39</f>
        <v>30840.009046031766</v>
      </c>
      <c r="E40" s="5">
        <f>E39*(1+$C$1/12)+$C$3</f>
        <v>30911.353052964183</v>
      </c>
      <c r="F40" s="24">
        <f>B40*2%/12</f>
        <v>50.639853306655986</v>
      </c>
      <c r="G40" s="1">
        <f>(VLOOKUP(C40,'StashAway Pricing'!$A$2:$C$8,3,TRUE)+VLOOKUP(C40,'StashAway Pricing'!$A$2:$C$8,2,TRUE)*(C40-VLOOKUP(C40,'StashAway Pricing'!$A$2:$C$8,1,TRUE)))/12</f>
        <v>20.059555002056598</v>
      </c>
      <c r="H40" s="1">
        <f>IF(D40&lt;10000,D40*1%/12,IF(D40&lt;100000,D40*0.7%/12,D40*0.5%/12))</f>
        <v>17.990005276851861</v>
      </c>
      <c r="I40" s="1">
        <f>18/12+0.5%*E40/12</f>
        <v>14.379730438735075</v>
      </c>
      <c r="J40" s="5">
        <f>F40+J39</f>
        <v>742.59584530347479</v>
      </c>
      <c r="K40" s="5">
        <f>G40+K39</f>
        <v>298.32519693625937</v>
      </c>
      <c r="L40" s="5">
        <f>H40+L39</f>
        <v>273.01311692952498</v>
      </c>
      <c r="M40" s="5">
        <f>I40+M39</f>
        <v>228.20038739431925</v>
      </c>
    </row>
    <row r="41" spans="1:13" x14ac:dyDescent="0.3">
      <c r="A41">
        <f t="shared" si="0"/>
        <v>28</v>
      </c>
      <c r="B41" s="5">
        <f>B40*(1+$C$1/12)+$C$3-F40</f>
        <v>31485.191690606895</v>
      </c>
      <c r="C41" s="5">
        <f>C40*(1+$C$1/12)+$C$3-G40</f>
        <v>31950.402348541164</v>
      </c>
      <c r="D41" s="5">
        <f>D40*(1+$C$1/12)+$C$3-H40</f>
        <v>31976.219085985067</v>
      </c>
      <c r="E41" s="5">
        <f>E40*(1+$C$1/12)+$C$3-SUM(I38:I40)</f>
        <v>32024.204261337458</v>
      </c>
      <c r="F41" s="24">
        <f>B41*2%/12</f>
        <v>52.475319484344823</v>
      </c>
      <c r="G41" s="1">
        <f>(VLOOKUP(C41,'StashAway Pricing'!$A$2:$C$8,3,TRUE)+VLOOKUP(C41,'StashAway Pricing'!$A$2:$C$8,2,TRUE)*(C41-VLOOKUP(C41,'StashAway Pricing'!$A$2:$C$8,1,TRUE)))/12</f>
        <v>20.721068036649012</v>
      </c>
      <c r="H41" s="1">
        <f>IF(D41&lt;10000,D41*1%/12,IF(D41&lt;100000,D41*0.7%/12,D41*0.5%/12))</f>
        <v>18.65279446682462</v>
      </c>
      <c r="I41" s="1">
        <f>18/12+0.5%*E41/12</f>
        <v>14.843418442223941</v>
      </c>
      <c r="J41" s="5">
        <f>F41+J40</f>
        <v>795.07116478781961</v>
      </c>
      <c r="K41" s="5">
        <f>G41+K40</f>
        <v>319.04626497290838</v>
      </c>
      <c r="L41" s="5">
        <f>H41+L40</f>
        <v>291.6659113963496</v>
      </c>
      <c r="M41" s="5">
        <f>I41+M40</f>
        <v>243.04380583654319</v>
      </c>
    </row>
    <row r="42" spans="1:13" x14ac:dyDescent="0.3">
      <c r="A42">
        <f t="shared" si="0"/>
        <v>29</v>
      </c>
      <c r="B42" s="5">
        <f>B41*(1+$C$1/12)+$C$3-F41</f>
        <v>32590.142329575581</v>
      </c>
      <c r="C42" s="5">
        <f>C41*(1+$C$1/12)+$C$3-G41</f>
        <v>33089.433292247217</v>
      </c>
      <c r="D42" s="5">
        <f>D41*(1+$C$1/12)+$C$3-H41</f>
        <v>33117.447386948166</v>
      </c>
      <c r="E42" s="5">
        <f>E41*(1+$C$1/12)+$C$3</f>
        <v>33184.325282644146</v>
      </c>
      <c r="F42" s="24">
        <f>B42*2%/12</f>
        <v>54.316903882625972</v>
      </c>
      <c r="G42" s="1">
        <f>(VLOOKUP(C42,'StashAway Pricing'!$A$2:$C$8,3,TRUE)+VLOOKUP(C42,'StashAway Pricing'!$A$2:$C$8,2,TRUE)*(C42-VLOOKUP(C42,'StashAway Pricing'!$A$2:$C$8,1,TRUE)))/12</f>
        <v>21.385502753810879</v>
      </c>
      <c r="H42" s="1">
        <f>IF(D42&lt;10000,D42*1%/12,IF(D42&lt;100000,D42*0.7%/12,D42*0.5%/12))</f>
        <v>19.318510975719761</v>
      </c>
      <c r="I42" s="1">
        <f>18/12+0.5%*E42/12</f>
        <v>15.326802201101728</v>
      </c>
      <c r="J42" s="5">
        <f>F42+J41</f>
        <v>849.38806867044559</v>
      </c>
      <c r="K42" s="5">
        <f>G42+K41</f>
        <v>340.43176772671927</v>
      </c>
      <c r="L42" s="5">
        <f>H42+L41</f>
        <v>310.98442237206939</v>
      </c>
      <c r="M42" s="5">
        <f>I42+M41</f>
        <v>258.3706080376449</v>
      </c>
    </row>
    <row r="43" spans="1:13" x14ac:dyDescent="0.3">
      <c r="A43">
        <f t="shared" si="0"/>
        <v>30</v>
      </c>
      <c r="B43" s="5">
        <f>B42*(1+$C$1/12)+$C$3-F42</f>
        <v>33698.776137340836</v>
      </c>
      <c r="C43" s="5">
        <f>C42*(1+$C$1/12)+$C$3-G42</f>
        <v>34233.494955954644</v>
      </c>
      <c r="D43" s="5">
        <f>D42*(1+$C$1/12)+$C$3-H42</f>
        <v>34263.716112907183</v>
      </c>
      <c r="E43" s="5">
        <f>E42*(1+$C$1/12)+$C$3</f>
        <v>34350.246909057365</v>
      </c>
      <c r="F43" s="24">
        <f>B43*2%/12</f>
        <v>56.164626895568063</v>
      </c>
      <c r="G43" s="1">
        <f>(VLOOKUP(C43,'StashAway Pricing'!$A$2:$C$8,3,TRUE)+VLOOKUP(C43,'StashAway Pricing'!$A$2:$C$8,2,TRUE)*(C43-VLOOKUP(C43,'StashAway Pricing'!$A$2:$C$8,1,TRUE)))/12</f>
        <v>22.052872057640212</v>
      </c>
      <c r="H43" s="1">
        <f>IF(D43&lt;10000,D43*1%/12,IF(D43&lt;100000,D43*0.7%/12,D43*0.5%/12))</f>
        <v>19.987167732529187</v>
      </c>
      <c r="I43" s="1">
        <f>18/12+0.5%*E43/12</f>
        <v>15.812602878773902</v>
      </c>
      <c r="J43" s="5">
        <f>F43+J42</f>
        <v>905.55269556601365</v>
      </c>
      <c r="K43" s="5">
        <f>G43+K42</f>
        <v>362.4846397843595</v>
      </c>
      <c r="L43" s="5">
        <f>H43+L42</f>
        <v>330.97159010459859</v>
      </c>
      <c r="M43" s="5">
        <f>I43+M42</f>
        <v>274.18321091641883</v>
      </c>
    </row>
    <row r="44" spans="1:13" x14ac:dyDescent="0.3">
      <c r="A44">
        <f t="shared" si="0"/>
        <v>31</v>
      </c>
      <c r="B44" s="5">
        <f>B43*(1+$C$1/12)+$C$3-F43</f>
        <v>34811.105391131969</v>
      </c>
      <c r="C44" s="5">
        <f>C43*(1+$C$1/12)+$C$3-G43</f>
        <v>35382.60955867677</v>
      </c>
      <c r="D44" s="5">
        <f>D43*(1+$C$1/12)+$C$3-H43</f>
        <v>35415.047525739188</v>
      </c>
      <c r="E44" s="5">
        <f>E43*(1+$C$1/12)+$C$3-SUM(I41:I43)</f>
        <v>35476.015320080551</v>
      </c>
      <c r="F44" s="24">
        <f>B44*2%/12</f>
        <v>58.018508985219945</v>
      </c>
      <c r="G44" s="1">
        <f>(VLOOKUP(C44,'StashAway Pricing'!$A$2:$C$8,3,TRUE)+VLOOKUP(C44,'StashAway Pricing'!$A$2:$C$8,2,TRUE)*(C44-VLOOKUP(C44,'StashAway Pricing'!$A$2:$C$8,1,TRUE)))/12</f>
        <v>22.723188909228117</v>
      </c>
      <c r="H44" s="1">
        <f>IF(D44&lt;10000,D44*1%/12,IF(D44&lt;100000,D44*0.7%/12,D44*0.5%/12))</f>
        <v>20.658777723347857</v>
      </c>
      <c r="I44" s="1">
        <f>18/12+0.5%*E44/12</f>
        <v>16.281673050033561</v>
      </c>
      <c r="J44" s="5">
        <f>F44+J43</f>
        <v>963.57120455123356</v>
      </c>
      <c r="K44" s="5">
        <f>G44+K43</f>
        <v>385.2078286935876</v>
      </c>
      <c r="L44" s="5">
        <f>H44+L43</f>
        <v>351.63036782794643</v>
      </c>
      <c r="M44" s="5">
        <f>I44+M43</f>
        <v>290.46488396645236</v>
      </c>
    </row>
    <row r="45" spans="1:13" x14ac:dyDescent="0.3">
      <c r="A45">
        <f t="shared" si="0"/>
        <v>32</v>
      </c>
      <c r="B45" s="5">
        <f>B44*(1+$C$1/12)+$C$3-F44</f>
        <v>35927.142409102409</v>
      </c>
      <c r="C45" s="5">
        <f>C44*(1+$C$1/12)+$C$3-G44</f>
        <v>36536.79941756092</v>
      </c>
      <c r="D45" s="5">
        <f>D44*(1+$C$1/12)+$C$3-H44</f>
        <v>36571.463985644528</v>
      </c>
      <c r="E45" s="5">
        <f>E44*(1+$C$1/12)+$C$3</f>
        <v>36653.395396680949</v>
      </c>
      <c r="F45" s="24">
        <f>B45*2%/12</f>
        <v>59.878570681837346</v>
      </c>
      <c r="G45" s="1">
        <f>(VLOOKUP(C45,'StashAway Pricing'!$A$2:$C$8,3,TRUE)+VLOOKUP(C45,'StashAway Pricing'!$A$2:$C$8,2,TRUE)*(C45-VLOOKUP(C45,'StashAway Pricing'!$A$2:$C$8,1,TRUE)))/12</f>
        <v>23.396466326910538</v>
      </c>
      <c r="H45" s="1">
        <f>IF(D45&lt;10000,D45*1%/12,IF(D45&lt;100000,D45*0.7%/12,D45*0.5%/12))</f>
        <v>21.333353991625973</v>
      </c>
      <c r="I45" s="1">
        <f>18/12+0.5%*E45/12</f>
        <v>16.772248081950394</v>
      </c>
      <c r="J45" s="5">
        <f>F45+J44</f>
        <v>1023.4497752330709</v>
      </c>
      <c r="K45" s="5">
        <f>G45+K44</f>
        <v>408.60429502049811</v>
      </c>
      <c r="L45" s="5">
        <f>H45+L44</f>
        <v>372.96372181957241</v>
      </c>
      <c r="M45" s="5">
        <f>I45+M44</f>
        <v>307.23713204840277</v>
      </c>
    </row>
    <row r="46" spans="1:13" x14ac:dyDescent="0.3">
      <c r="A46">
        <f t="shared" si="0"/>
        <v>33</v>
      </c>
      <c r="B46" s="5">
        <f>B45*(1+$C$1/12)+$C$3-F45</f>
        <v>37046.899550466078</v>
      </c>
      <c r="C46" s="5">
        <f>C45*(1+$C$1/12)+$C$3-G45</f>
        <v>37696.086948321812</v>
      </c>
      <c r="D46" s="5">
        <f>D45*(1+$C$1/12)+$C$3-H45</f>
        <v>37732.987951581119</v>
      </c>
      <c r="E46" s="5">
        <f>E45*(1+$C$1/12)+$C$3</f>
        <v>37836.662373664352</v>
      </c>
      <c r="F46" s="24">
        <f>B46*2%/12</f>
        <v>61.744832584110128</v>
      </c>
      <c r="G46" s="1">
        <f>(VLOOKUP(C46,'StashAway Pricing'!$A$2:$C$8,3,TRUE)+VLOOKUP(C46,'StashAway Pricing'!$A$2:$C$8,2,TRUE)*(C46-VLOOKUP(C46,'StashAway Pricing'!$A$2:$C$8,1,TRUE)))/12</f>
        <v>24.07271738652106</v>
      </c>
      <c r="H46" s="1">
        <f>IF(D46&lt;10000,D46*1%/12,IF(D46&lt;100000,D46*0.7%/12,D46*0.5%/12))</f>
        <v>22.010909638422319</v>
      </c>
      <c r="I46" s="1">
        <f>18/12+0.5%*E46/12</f>
        <v>17.265275989026811</v>
      </c>
      <c r="J46" s="5">
        <f>F46+J45</f>
        <v>1085.1946078171811</v>
      </c>
      <c r="K46" s="5">
        <f>G46+K45</f>
        <v>432.67701240701916</v>
      </c>
      <c r="L46" s="5">
        <f>H46+L45</f>
        <v>394.97463145799475</v>
      </c>
      <c r="M46" s="5">
        <f>I46+M45</f>
        <v>324.50240803742957</v>
      </c>
    </row>
    <row r="47" spans="1:13" x14ac:dyDescent="0.3">
      <c r="A47">
        <f t="shared" si="0"/>
        <v>34</v>
      </c>
      <c r="B47" s="5">
        <f>B46*(1+$C$1/12)+$C$3-F46</f>
        <v>38170.389215634292</v>
      </c>
      <c r="C47" s="5">
        <f>C46*(1+$C$1/12)+$C$3-G46</f>
        <v>38860.494665676895</v>
      </c>
      <c r="D47" s="5">
        <f>D46*(1+$C$1/12)+$C$3-H46</f>
        <v>38899.641981700595</v>
      </c>
      <c r="E47" s="5">
        <f>E46*(1+$C$1/12)+$C$3-SUM(I44:I46)</f>
        <v>38975.526488411662</v>
      </c>
      <c r="F47" s="24">
        <f>B47*2%/12</f>
        <v>63.617315359390489</v>
      </c>
      <c r="G47" s="1">
        <f>(VLOOKUP(C47,'StashAway Pricing'!$A$2:$C$8,3,TRUE)+VLOOKUP(C47,'StashAway Pricing'!$A$2:$C$8,2,TRUE)*(C47-VLOOKUP(C47,'StashAway Pricing'!$A$2:$C$8,1,TRUE)))/12</f>
        <v>24.751955221644852</v>
      </c>
      <c r="H47" s="1">
        <f>IF(D47&lt;10000,D47*1%/12,IF(D47&lt;100000,D47*0.7%/12,D47*0.5%/12))</f>
        <v>22.691457822658677</v>
      </c>
      <c r="I47" s="1">
        <f>18/12+0.5%*E47/12</f>
        <v>17.739802703504861</v>
      </c>
      <c r="J47" s="5">
        <f>F47+J46</f>
        <v>1148.8119231765716</v>
      </c>
      <c r="K47" s="5">
        <f>G47+K46</f>
        <v>457.428967628664</v>
      </c>
      <c r="L47" s="5">
        <f>H47+L46</f>
        <v>417.66608928065341</v>
      </c>
      <c r="M47" s="5">
        <f>I47+M46</f>
        <v>342.24221074093441</v>
      </c>
    </row>
    <row r="48" spans="1:13" x14ac:dyDescent="0.3">
      <c r="A48">
        <f t="shared" si="0"/>
        <v>35</v>
      </c>
      <c r="B48" s="5">
        <f>B47*(1+$C$1/12)+$C$3-F47</f>
        <v>39297.623846353068</v>
      </c>
      <c r="C48" s="5">
        <f>C47*(1+$C$1/12)+$C$3-G47</f>
        <v>40030.04518378363</v>
      </c>
      <c r="D48" s="5">
        <f>D47*(1+$C$1/12)+$C$3-H47</f>
        <v>40071.448733786434</v>
      </c>
      <c r="E48" s="5">
        <f>E47*(1+$C$1/12)+$C$3</f>
        <v>40170.404120853716</v>
      </c>
      <c r="F48" s="24">
        <f>B48*2%/12</f>
        <v>65.496039743921784</v>
      </c>
      <c r="G48" s="1">
        <f>(VLOOKUP(C48,'StashAway Pricing'!$A$2:$C$8,3,TRUE)+VLOOKUP(C48,'StashAway Pricing'!$A$2:$C$8,2,TRUE)*(C48-VLOOKUP(C48,'StashAway Pricing'!$A$2:$C$8,1,TRUE)))/12</f>
        <v>25.434193023873785</v>
      </c>
      <c r="H48" s="1">
        <f>IF(D48&lt;10000,D48*1%/12,IF(D48&lt;100000,D48*0.7%/12,D48*0.5%/12))</f>
        <v>23.375011761375418</v>
      </c>
      <c r="I48" s="1">
        <f>18/12+0.5%*E48/12</f>
        <v>18.237668383689048</v>
      </c>
      <c r="J48" s="5">
        <f>F48+J47</f>
        <v>1214.3079629204933</v>
      </c>
      <c r="K48" s="5">
        <f>G48+K47</f>
        <v>482.86316065253777</v>
      </c>
      <c r="L48" s="5">
        <f>H48+L47</f>
        <v>441.0411010420288</v>
      </c>
      <c r="M48" s="5">
        <f>I48+M47</f>
        <v>360.47987912462344</v>
      </c>
    </row>
    <row r="49" spans="1:13" x14ac:dyDescent="0.3">
      <c r="A49">
        <f t="shared" si="0"/>
        <v>36</v>
      </c>
      <c r="B49" s="5">
        <f>B48*(1+$C$1/12)+$C$3-F48</f>
        <v>40428.61592584091</v>
      </c>
      <c r="C49" s="5">
        <f>C48*(1+$C$1/12)+$C$3-G48</f>
        <v>41204.761216678671</v>
      </c>
      <c r="D49" s="5">
        <f>D48*(1+$C$1/12)+$C$3-H48</f>
        <v>41248.430965693988</v>
      </c>
      <c r="E49" s="5">
        <f>E48*(1+$C$1/12)+$C$3</f>
        <v>41371.256141457983</v>
      </c>
      <c r="F49" s="24">
        <f>B49*2%/12</f>
        <v>67.381026543068188</v>
      </c>
      <c r="G49" s="1">
        <f>(VLOOKUP(C49,'StashAway Pricing'!$A$2:$C$8,3,TRUE)+VLOOKUP(C49,'StashAway Pricing'!$A$2:$C$8,2,TRUE)*(C49-VLOOKUP(C49,'StashAway Pricing'!$A$2:$C$8,1,TRUE)))/12</f>
        <v>26.119444043062558</v>
      </c>
      <c r="H49" s="1">
        <f>IF(D49&lt;10000,D49*1%/12,IF(D49&lt;100000,D49*0.7%/12,D49*0.5%/12))</f>
        <v>24.061584729988155</v>
      </c>
      <c r="I49" s="1">
        <f>18/12+0.5%*E49/12</f>
        <v>18.738023392274162</v>
      </c>
      <c r="J49" s="5">
        <f>F49+J48</f>
        <v>1281.6889894635615</v>
      </c>
      <c r="K49" s="5">
        <f>G49+K48</f>
        <v>508.98260469560034</v>
      </c>
      <c r="L49" s="5">
        <f>H49+L48</f>
        <v>465.10268577201697</v>
      </c>
      <c r="M49" s="5">
        <f>I49+M48</f>
        <v>379.2179025168976</v>
      </c>
    </row>
    <row r="50" spans="1:13" x14ac:dyDescent="0.3">
      <c r="A50">
        <f t="shared" si="0"/>
        <v>37</v>
      </c>
      <c r="B50" s="5">
        <f>B49*(1+$C$1/12)+$C$3-F49</f>
        <v>41563.377978927041</v>
      </c>
      <c r="C50" s="5">
        <f>C49*(1+$C$1/12)+$C$3-G49</f>
        <v>42384.665578718996</v>
      </c>
      <c r="D50" s="5">
        <f>D49*(1+$C$1/12)+$C$3-H49</f>
        <v>42430.611535792465</v>
      </c>
      <c r="E50" s="5">
        <f>E49*(1+$C$1/12)+$C$3-SUM(I47:I49)</f>
        <v>42523.396927685804</v>
      </c>
      <c r="F50" s="24">
        <f>B50*2%/12</f>
        <v>69.272296631545075</v>
      </c>
      <c r="G50" s="1">
        <f>(VLOOKUP(C50,'StashAway Pricing'!$A$2:$C$8,3,TRUE)+VLOOKUP(C50,'StashAway Pricing'!$A$2:$C$8,2,TRUE)*(C50-VLOOKUP(C50,'StashAway Pricing'!$A$2:$C$8,1,TRUE)))/12</f>
        <v>26.807721587586084</v>
      </c>
      <c r="H50" s="1">
        <f>IF(D50&lt;10000,D50*1%/12,IF(D50&lt;100000,D50*0.7%/12,D50*0.5%/12))</f>
        <v>24.751190062545604</v>
      </c>
      <c r="I50" s="1">
        <f>18/12+0.5%*E50/12</f>
        <v>19.218082053202419</v>
      </c>
      <c r="J50" s="5">
        <f>F50+J49</f>
        <v>1350.9612860951065</v>
      </c>
      <c r="K50" s="5">
        <f>G50+K49</f>
        <v>535.79032628318646</v>
      </c>
      <c r="L50" s="5">
        <f>H50+L49</f>
        <v>489.85387583456259</v>
      </c>
      <c r="M50" s="5">
        <f>I50+M49</f>
        <v>398.4359845701</v>
      </c>
    </row>
    <row r="51" spans="1:13" x14ac:dyDescent="0.3">
      <c r="A51">
        <f t="shared" si="0"/>
        <v>38</v>
      </c>
      <c r="B51" s="5">
        <f>B50*(1+$C$1/12)+$C$3-F50</f>
        <v>42701.922572190124</v>
      </c>
      <c r="C51" s="5">
        <f>C50*(1+$C$1/12)+$C$3-G50</f>
        <v>43569.781185025</v>
      </c>
      <c r="D51" s="5">
        <f>D50*(1+$C$1/12)+$C$3-H50</f>
        <v>43618.013403408877</v>
      </c>
      <c r="E51" s="5">
        <f>E50*(1+$C$1/12)+$C$3</f>
        <v>43736.013912324226</v>
      </c>
      <c r="F51" s="24">
        <f>B51*2%/12</f>
        <v>71.169870953650204</v>
      </c>
      <c r="G51" s="1">
        <f>(VLOOKUP(C51,'StashAway Pricing'!$A$2:$C$8,3,TRUE)+VLOOKUP(C51,'StashAway Pricing'!$A$2:$C$8,2,TRUE)*(C51-VLOOKUP(C51,'StashAway Pricing'!$A$2:$C$8,1,TRUE)))/12</f>
        <v>27.49903902459792</v>
      </c>
      <c r="H51" s="1">
        <f>IF(D51&lt;10000,D51*1%/12,IF(D51&lt;100000,D51*0.7%/12,D51*0.5%/12))</f>
        <v>25.443841151988508</v>
      </c>
      <c r="I51" s="1">
        <f>18/12+0.5%*E51/12</f>
        <v>19.723339130135095</v>
      </c>
      <c r="J51" s="5">
        <f>F51+J50</f>
        <v>1422.1311570487567</v>
      </c>
      <c r="K51" s="5">
        <f>G51+K50</f>
        <v>563.28936530778435</v>
      </c>
      <c r="L51" s="5">
        <f>H51+L50</f>
        <v>515.29771698655111</v>
      </c>
      <c r="M51" s="5">
        <f>I51+M50</f>
        <v>418.15932370023512</v>
      </c>
    </row>
    <row r="52" spans="1:13" x14ac:dyDescent="0.3">
      <c r="A52">
        <f t="shared" si="0"/>
        <v>39</v>
      </c>
      <c r="B52" s="5">
        <f>B51*(1+$C$1/12)+$C$3-F51</f>
        <v>43844.262314097417</v>
      </c>
      <c r="C52" s="5">
        <f>C51*(1+$C$1/12)+$C$3-G51</f>
        <v>44760.131051925528</v>
      </c>
      <c r="D52" s="5">
        <f>D51*(1+$C$1/12)+$C$3-H51</f>
        <v>44810.659629273927</v>
      </c>
      <c r="E52" s="5">
        <f>E51*(1+$C$1/12)+$C$3</f>
        <v>44954.693981885845</v>
      </c>
      <c r="F52" s="24">
        <f>B52*2%/12</f>
        <v>73.073770523495696</v>
      </c>
      <c r="G52" s="1">
        <f>(VLOOKUP(C52,'StashAway Pricing'!$A$2:$C$8,3,TRUE)+VLOOKUP(C52,'StashAway Pricing'!$A$2:$C$8,2,TRUE)*(C52-VLOOKUP(C52,'StashAway Pricing'!$A$2:$C$8,1,TRUE)))/12</f>
        <v>28.193409780289887</v>
      </c>
      <c r="H52" s="1">
        <f>IF(D52&lt;10000,D52*1%/12,IF(D52&lt;100000,D52*0.7%/12,D52*0.5%/12))</f>
        <v>26.139551450409787</v>
      </c>
      <c r="I52" s="1">
        <f>18/12+0.5%*E52/12</f>
        <v>20.231122492452435</v>
      </c>
      <c r="J52" s="5">
        <f>F52+J51</f>
        <v>1495.2049275722525</v>
      </c>
      <c r="K52" s="5">
        <f>G52+K51</f>
        <v>591.48277508807428</v>
      </c>
      <c r="L52" s="5">
        <f>H52+L51</f>
        <v>541.43726843696095</v>
      </c>
      <c r="M52" s="5">
        <f>I52+M51</f>
        <v>438.39044619268753</v>
      </c>
    </row>
    <row r="53" spans="1:13" x14ac:dyDescent="0.3">
      <c r="A53">
        <f t="shared" si="0"/>
        <v>40</v>
      </c>
      <c r="B53" s="5">
        <f>B52*(1+$C$1/12)+$C$3-F52</f>
        <v>44990.409855144404</v>
      </c>
      <c r="C53" s="5">
        <f>C52*(1+$C$1/12)+$C$3-G52</f>
        <v>45955.73829740486</v>
      </c>
      <c r="D53" s="5">
        <f>D52*(1+$C$1/12)+$C$3-H52</f>
        <v>46008.573375969878</v>
      </c>
      <c r="E53" s="5">
        <f>E52*(1+$C$1/12)+$C$3-SUM(I50:I52)</f>
        <v>46120.294908119475</v>
      </c>
      <c r="F53" s="24">
        <f>B53*2%/12</f>
        <v>74.984016425240682</v>
      </c>
      <c r="G53" s="1">
        <f>(VLOOKUP(C53,'StashAway Pricing'!$A$2:$C$8,3,TRUE)+VLOOKUP(C53,'StashAway Pricing'!$A$2:$C$8,2,TRUE)*(C53-VLOOKUP(C53,'StashAway Pricing'!$A$2:$C$8,1,TRUE)))/12</f>
        <v>28.890847340152835</v>
      </c>
      <c r="H53" s="1">
        <f>IF(D53&lt;10000,D53*1%/12,IF(D53&lt;100000,D53*0.7%/12,D53*0.5%/12))</f>
        <v>26.838334469315758</v>
      </c>
      <c r="I53" s="1">
        <f>18/12+0.5%*E53/12</f>
        <v>20.716789545049782</v>
      </c>
      <c r="J53" s="5">
        <f>F53+J52</f>
        <v>1570.1889439974932</v>
      </c>
      <c r="K53" s="5">
        <f>G53+K52</f>
        <v>620.37362242822712</v>
      </c>
      <c r="L53" s="5">
        <f>H53+L52</f>
        <v>568.27560290627673</v>
      </c>
      <c r="M53" s="5">
        <f>I53+M52</f>
        <v>459.10723573773731</v>
      </c>
    </row>
    <row r="54" spans="1:13" x14ac:dyDescent="0.3">
      <c r="A54">
        <f t="shared" si="0"/>
        <v>41</v>
      </c>
      <c r="B54" s="5">
        <f>B53*(1+$C$1/12)+$C$3-F53</f>
        <v>46140.37788799488</v>
      </c>
      <c r="C54" s="5">
        <f>C53*(1+$C$1/12)+$C$3-G53</f>
        <v>47156.626141551729</v>
      </c>
      <c r="D54" s="5">
        <f>D53*(1+$C$1/12)+$C$3-H53</f>
        <v>47211.777908380405</v>
      </c>
      <c r="E54" s="5">
        <f>E53*(1+$C$1/12)+$C$3</f>
        <v>47350.896382660067</v>
      </c>
      <c r="F54" s="24">
        <f>B54*2%/12</f>
        <v>76.900629813324798</v>
      </c>
      <c r="G54" s="1">
        <f>(VLOOKUP(C54,'StashAway Pricing'!$A$2:$C$8,3,TRUE)+VLOOKUP(C54,'StashAway Pricing'!$A$2:$C$8,2,TRUE)*(C54-VLOOKUP(C54,'StashAway Pricing'!$A$2:$C$8,1,TRUE)))/12</f>
        <v>29.59136524923851</v>
      </c>
      <c r="H54" s="1">
        <f>IF(D54&lt;10000,D54*1%/12,IF(D54&lt;100000,D54*0.7%/12,D54*0.5%/12))</f>
        <v>27.540203779888568</v>
      </c>
      <c r="I54" s="1">
        <f>18/12+0.5%*E54/12</f>
        <v>21.229540159441694</v>
      </c>
      <c r="J54" s="5">
        <f>F54+J53</f>
        <v>1647.0895738108179</v>
      </c>
      <c r="K54" s="5">
        <f>G54+K53</f>
        <v>649.96498767746561</v>
      </c>
      <c r="L54" s="5">
        <f>H54+L53</f>
        <v>595.81580668616527</v>
      </c>
      <c r="M54" s="5">
        <f>I54+M53</f>
        <v>480.336775897179</v>
      </c>
    </row>
    <row r="55" spans="1:13" x14ac:dyDescent="0.3">
      <c r="A55">
        <f t="shared" si="0"/>
        <v>42</v>
      </c>
      <c r="B55" s="5">
        <f>B54*(1+$C$1/12)+$C$3-F54</f>
        <v>47294.179147621522</v>
      </c>
      <c r="C55" s="5">
        <f>C54*(1+$C$1/12)+$C$3-G54</f>
        <v>48362.817907010241</v>
      </c>
      <c r="D55" s="5">
        <f>D54*(1+$C$1/12)+$C$3-H54</f>
        <v>48420.296594142412</v>
      </c>
      <c r="E55" s="5">
        <f>E54*(1+$C$1/12)+$C$3</f>
        <v>48587.650864573363</v>
      </c>
      <c r="F55" s="24">
        <f>B55*2%/12</f>
        <v>78.823631912702538</v>
      </c>
      <c r="G55" s="1">
        <f>(VLOOKUP(C55,'StashAway Pricing'!$A$2:$C$8,3,TRUE)+VLOOKUP(C55,'StashAway Pricing'!$A$2:$C$8,2,TRUE)*(C55-VLOOKUP(C55,'StashAway Pricing'!$A$2:$C$8,1,TRUE)))/12</f>
        <v>30.294977112422639</v>
      </c>
      <c r="H55" s="1">
        <f>IF(D55&lt;10000,D55*1%/12,IF(D55&lt;100000,D55*0.7%/12,D55*0.5%/12))</f>
        <v>28.245173013249737</v>
      </c>
      <c r="I55" s="1">
        <f>18/12+0.5%*E55/12</f>
        <v>21.744854526905566</v>
      </c>
      <c r="J55" s="5">
        <f>F55+J54</f>
        <v>1725.9132057235204</v>
      </c>
      <c r="K55" s="5">
        <f>G55+K54</f>
        <v>680.25996478988827</v>
      </c>
      <c r="L55" s="5">
        <f>H55+L54</f>
        <v>624.06097969941504</v>
      </c>
      <c r="M55" s="5">
        <f>I55+M54</f>
        <v>502.08163042408455</v>
      </c>
    </row>
    <row r="56" spans="1:13" x14ac:dyDescent="0.3">
      <c r="A56">
        <f t="shared" si="0"/>
        <v>43</v>
      </c>
      <c r="B56" s="5">
        <f>B55*(1+$C$1/12)+$C$3-F55</f>
        <v>48451.82641144692</v>
      </c>
      <c r="C56" s="5">
        <f>C55*(1+$C$1/12)+$C$3-G55</f>
        <v>49574.33701943286</v>
      </c>
      <c r="D56" s="5">
        <f>D55*(1+$C$1/12)+$C$3-H55</f>
        <v>49634.152904099865</v>
      </c>
      <c r="E56" s="5">
        <f>E55*(1+$C$1/12)+$C$3-SUM(I53:I55)</f>
        <v>49766.897934664827</v>
      </c>
      <c r="F56" s="24">
        <f>B56*2%/12</f>
        <v>80.753044019078203</v>
      </c>
      <c r="G56" s="1">
        <f>(VLOOKUP(C56,'StashAway Pricing'!$A$2:$C$8,3,TRUE)+VLOOKUP(C56,'StashAway Pricing'!$A$2:$C$8,2,TRUE)*(C56-VLOOKUP(C56,'StashAway Pricing'!$A$2:$C$8,1,TRUE)))/12</f>
        <v>31.00169659466917</v>
      </c>
      <c r="H56" s="1">
        <f>IF(D56&lt;10000,D56*1%/12,IF(D56&lt;100000,D56*0.7%/12,D56*0.5%/12))</f>
        <v>28.953255860724919</v>
      </c>
      <c r="I56" s="1">
        <f>18/12+0.5%*E56/12</f>
        <v>22.236207472777011</v>
      </c>
      <c r="J56" s="5">
        <f>F56+J55</f>
        <v>1806.6662497425987</v>
      </c>
      <c r="K56" s="5">
        <f>G56+K55</f>
        <v>711.26166138455744</v>
      </c>
      <c r="L56" s="5">
        <f>H56+L55</f>
        <v>653.01423556013992</v>
      </c>
      <c r="M56" s="5">
        <f>I56+M55</f>
        <v>524.31783789686153</v>
      </c>
    </row>
    <row r="57" spans="1:13" x14ac:dyDescent="0.3">
      <c r="A57">
        <f t="shared" si="0"/>
        <v>44</v>
      </c>
      <c r="B57" s="5">
        <f>B56*(1+$C$1/12)+$C$3-F56</f>
        <v>49613.332499485077</v>
      </c>
      <c r="C57" s="5">
        <f>C56*(1+$C$1/12)+$C$3-G56</f>
        <v>50791.207007935351</v>
      </c>
      <c r="D57" s="5">
        <f>D56*(1+$C$1/12)+$C$3-H56</f>
        <v>50853.370412759636</v>
      </c>
      <c r="E57" s="5">
        <f>E56*(1+$C$1/12)+$C$3</f>
        <v>51015.732424338144</v>
      </c>
      <c r="F57" s="24">
        <f>B57*2%/12</f>
        <v>82.688887499141799</v>
      </c>
      <c r="G57" s="1">
        <f>(VLOOKUP(C57,'StashAway Pricing'!$A$2:$C$8,3,TRUE)+VLOOKUP(C57,'StashAway Pricing'!$A$2:$C$8,2,TRUE)*(C57-VLOOKUP(C57,'StashAway Pricing'!$A$2:$C$8,1,TRUE)))/12</f>
        <v>31.645603503967674</v>
      </c>
      <c r="H57" s="1">
        <f>IF(D57&lt;10000,D57*1%/12,IF(D57&lt;100000,D57*0.7%/12,D57*0.5%/12))</f>
        <v>29.664466074109782</v>
      </c>
      <c r="I57" s="1">
        <f>18/12+0.5%*E57/12</f>
        <v>22.756555176807563</v>
      </c>
      <c r="J57" s="5">
        <f>F57+J56</f>
        <v>1889.3551372417405</v>
      </c>
      <c r="K57" s="5">
        <f>G57+K56</f>
        <v>742.90726488852511</v>
      </c>
      <c r="L57" s="5">
        <f>H57+L56</f>
        <v>682.67870163424971</v>
      </c>
      <c r="M57" s="5">
        <f>I57+M56</f>
        <v>547.07439307366906</v>
      </c>
    </row>
    <row r="58" spans="1:13" x14ac:dyDescent="0.3">
      <c r="A58">
        <f t="shared" si="0"/>
        <v>45</v>
      </c>
      <c r="B58" s="5">
        <f>B57*(1+$C$1/12)+$C$3-F57</f>
        <v>50778.710274483354</v>
      </c>
      <c r="C58" s="5">
        <f>C57*(1+$C$1/12)+$C$3-G57</f>
        <v>52013.517439471056</v>
      </c>
      <c r="D58" s="5">
        <f>D57*(1+$C$1/12)+$C$3-H57</f>
        <v>52077.972798749324</v>
      </c>
      <c r="E58" s="5">
        <f>E57*(1+$C$1/12)+$C$3</f>
        <v>52270.811086459827</v>
      </c>
      <c r="F58" s="24">
        <f>B58*2%/12</f>
        <v>84.631183790805594</v>
      </c>
      <c r="G58" s="1">
        <f>(VLOOKUP(C58,'StashAway Pricing'!$A$2:$C$8,3,TRUE)+VLOOKUP(C58,'StashAway Pricing'!$A$2:$C$8,2,TRUE)*(C58-VLOOKUP(C58,'StashAway Pricing'!$A$2:$C$8,1,TRUE)))/12</f>
        <v>32.256758719735529</v>
      </c>
      <c r="H58" s="1">
        <f>IF(D58&lt;10000,D58*1%/12,IF(D58&lt;100000,D58*0.7%/12,D58*0.5%/12))</f>
        <v>30.378817465937104</v>
      </c>
      <c r="I58" s="1">
        <f>18/12+0.5%*E58/12</f>
        <v>23.279504619358264</v>
      </c>
      <c r="J58" s="5">
        <f>F58+J57</f>
        <v>1973.9863210325461</v>
      </c>
      <c r="K58" s="5">
        <f>G58+K57</f>
        <v>775.16402360826066</v>
      </c>
      <c r="L58" s="5">
        <f>H58+L57</f>
        <v>713.05751910018682</v>
      </c>
      <c r="M58" s="5">
        <f>I58+M57</f>
        <v>570.35389769302731</v>
      </c>
    </row>
    <row r="59" spans="1:13" x14ac:dyDescent="0.3">
      <c r="A59">
        <f t="shared" si="0"/>
        <v>46</v>
      </c>
      <c r="B59" s="5">
        <f>B58*(1+$C$1/12)+$C$3-F58</f>
        <v>51947.97264206496</v>
      </c>
      <c r="C59" s="5">
        <f>C58*(1+$C$1/12)+$C$3-G58</f>
        <v>53241.328267948673</v>
      </c>
      <c r="D59" s="5">
        <f>D58*(1+$C$1/12)+$C$3-H58</f>
        <v>53307.983845277129</v>
      </c>
      <c r="E59" s="5">
        <f>E58*(1+$C$1/12)+$C$3-SUM(I56:I58)</f>
        <v>53463.892874623183</v>
      </c>
      <c r="F59" s="24">
        <f>B59*2%/12</f>
        <v>86.579954403441604</v>
      </c>
      <c r="G59" s="1">
        <f>(VLOOKUP(C59,'StashAway Pricing'!$A$2:$C$8,3,TRUE)+VLOOKUP(C59,'StashAway Pricing'!$A$2:$C$8,2,TRUE)*(C59-VLOOKUP(C59,'StashAway Pricing'!$A$2:$C$8,1,TRUE)))/12</f>
        <v>32.870664133974337</v>
      </c>
      <c r="H59" s="1">
        <f>IF(D59&lt;10000,D59*1%/12,IF(D59&lt;100000,D59*0.7%/12,D59*0.5%/12))</f>
        <v>31.096323909744992</v>
      </c>
      <c r="I59" s="1">
        <f>18/12+0.5%*E59/12</f>
        <v>23.776622031092995</v>
      </c>
      <c r="J59" s="5">
        <f>F59+J58</f>
        <v>2060.5662754359878</v>
      </c>
      <c r="K59" s="5">
        <f>G59+K58</f>
        <v>808.03468774223495</v>
      </c>
      <c r="L59" s="5">
        <f>H59+L58</f>
        <v>744.15384300993185</v>
      </c>
      <c r="M59" s="5">
        <f>I59+M58</f>
        <v>594.13051972412029</v>
      </c>
    </row>
    <row r="60" spans="1:13" x14ac:dyDescent="0.3">
      <c r="A60">
        <f t="shared" si="0"/>
        <v>47</v>
      </c>
      <c r="B60" s="5">
        <f>B59*(1+$C$1/12)+$C$3-F59</f>
        <v>53121.132550871844</v>
      </c>
      <c r="C60" s="5">
        <f>C59*(1+$C$1/12)+$C$3-G59</f>
        <v>54474.664245154439</v>
      </c>
      <c r="D60" s="5">
        <f>D59*(1+$C$1/12)+$C$3-H59</f>
        <v>54543.427440593761</v>
      </c>
      <c r="E60" s="5">
        <f>E59*(1+$C$1/12)+$C$3</f>
        <v>54731.212338996294</v>
      </c>
      <c r="F60" s="24">
        <f>B60*2%/12</f>
        <v>88.535220918119748</v>
      </c>
      <c r="G60" s="1">
        <f>(VLOOKUP(C60,'StashAway Pricing'!$A$2:$C$8,3,TRUE)+VLOOKUP(C60,'StashAway Pricing'!$A$2:$C$8,2,TRUE)*(C60-VLOOKUP(C60,'StashAway Pricing'!$A$2:$C$8,1,TRUE)))/12</f>
        <v>33.487332122577222</v>
      </c>
      <c r="H60" s="1">
        <f>IF(D60&lt;10000,D60*1%/12,IF(D60&lt;100000,D60*0.7%/12,D60*0.5%/12))</f>
        <v>31.816999340346356</v>
      </c>
      <c r="I60" s="1">
        <f>18/12+0.5%*E60/12</f>
        <v>24.304671807915124</v>
      </c>
      <c r="J60" s="5">
        <f>F60+J59</f>
        <v>2149.1014963541074</v>
      </c>
      <c r="K60" s="5">
        <f>G60+K59</f>
        <v>841.52201986481214</v>
      </c>
      <c r="L60" s="5">
        <f>H60+L59</f>
        <v>775.97084235027819</v>
      </c>
      <c r="M60" s="5">
        <f>I60+M59</f>
        <v>618.43519153203545</v>
      </c>
    </row>
    <row r="61" spans="1:13" x14ac:dyDescent="0.3">
      <c r="A61">
        <f t="shared" si="0"/>
        <v>48</v>
      </c>
      <c r="B61" s="5">
        <f>B60*(1+$C$1/12)+$C$3-F60</f>
        <v>54298.202992708073</v>
      </c>
      <c r="C61" s="5">
        <f>C60*(1+$C$1/12)+$C$3-G60</f>
        <v>55713.550234257629</v>
      </c>
      <c r="D61" s="5">
        <f>D60*(1+$C$1/12)+$C$3-H60</f>
        <v>55784.327578456374</v>
      </c>
      <c r="E61" s="5">
        <f>E60*(1+$C$1/12)+$C$3</f>
        <v>56004.868400691274</v>
      </c>
      <c r="F61" s="24">
        <f>B61*2%/12</f>
        <v>90.497004987846779</v>
      </c>
      <c r="G61" s="1">
        <f>(VLOOKUP(C61,'StashAway Pricing'!$A$2:$C$8,3,TRUE)+VLOOKUP(C61,'StashAway Pricing'!$A$2:$C$8,2,TRUE)*(C61-VLOOKUP(C61,'StashAway Pricing'!$A$2:$C$8,1,TRUE)))/12</f>
        <v>34.106775117128812</v>
      </c>
      <c r="H61" s="1">
        <f>IF(D61&lt;10000,D61*1%/12,IF(D61&lt;100000,D61*0.7%/12,D61*0.5%/12))</f>
        <v>32.540857754099548</v>
      </c>
      <c r="I61" s="1">
        <f>18/12+0.5%*E61/12</f>
        <v>24.835361833621363</v>
      </c>
      <c r="J61" s="5">
        <f>F61+J60</f>
        <v>2239.598501341954</v>
      </c>
      <c r="K61" s="5">
        <f>G61+K60</f>
        <v>875.62879498194093</v>
      </c>
      <c r="L61" s="5">
        <f>H61+L60</f>
        <v>808.51170010437772</v>
      </c>
      <c r="M61" s="5">
        <f>I61+M60</f>
        <v>643.27055336565684</v>
      </c>
    </row>
    <row r="62" spans="1:13" x14ac:dyDescent="0.3">
      <c r="A62">
        <f t="shared" si="0"/>
        <v>49</v>
      </c>
      <c r="B62" s="5">
        <f>B61*(1+$C$1/12)+$C$3-F61</f>
        <v>55479.197002683759</v>
      </c>
      <c r="C62" s="5">
        <f>C61*(1+$C$1/12)+$C$3-G61</f>
        <v>56958.011210311786</v>
      </c>
      <c r="D62" s="5">
        <f>D61*(1+$C$1/12)+$C$3-H61</f>
        <v>57030.708358594551</v>
      </c>
      <c r="E62" s="5">
        <f>E61*(1+$C$1/12)+$C$3-SUM(I59:I61)</f>
        <v>57211.9760870221</v>
      </c>
      <c r="F62" s="24">
        <f>B62*2%/12</f>
        <v>92.46532833780627</v>
      </c>
      <c r="G62" s="1">
        <f>(VLOOKUP(C62,'StashAway Pricing'!$A$2:$C$8,3,TRUE)+VLOOKUP(C62,'StashAway Pricing'!$A$2:$C$8,2,TRUE)*(C62-VLOOKUP(C62,'StashAway Pricing'!$A$2:$C$8,1,TRUE)))/12</f>
        <v>34.729005605155891</v>
      </c>
      <c r="H62" s="1">
        <f>IF(D62&lt;10000,D62*1%/12,IF(D62&lt;100000,D62*0.7%/12,D62*0.5%/12))</f>
        <v>33.267913209180151</v>
      </c>
      <c r="I62" s="1">
        <f>18/12+0.5%*E62/12</f>
        <v>25.338323369592544</v>
      </c>
      <c r="J62" s="5">
        <f>F62+J61</f>
        <v>2332.0638296797601</v>
      </c>
      <c r="K62" s="5">
        <f>G62+K61</f>
        <v>910.35780058709679</v>
      </c>
      <c r="L62" s="5">
        <f>H62+L61</f>
        <v>841.77961331355789</v>
      </c>
      <c r="M62" s="5">
        <f>I62+M61</f>
        <v>668.6088767352494</v>
      </c>
    </row>
    <row r="63" spans="1:13" x14ac:dyDescent="0.3">
      <c r="A63">
        <f t="shared" si="0"/>
        <v>50</v>
      </c>
      <c r="B63" s="5">
        <f>B62*(1+$C$1/12)+$C$3-F62</f>
        <v>56664.127659359365</v>
      </c>
      <c r="C63" s="5">
        <f>C62*(1+$C$1/12)+$C$3-G62</f>
        <v>58208.072260758185</v>
      </c>
      <c r="D63" s="5">
        <f>D62*(1+$C$1/12)+$C$3-H62</f>
        <v>58282.593987178341</v>
      </c>
      <c r="E63" s="5">
        <f>E62*(1+$C$1/12)+$C$3</f>
        <v>58498.035967457203</v>
      </c>
      <c r="F63" s="24">
        <f>B63*2%/12</f>
        <v>94.440212765598957</v>
      </c>
      <c r="G63" s="1">
        <f>(VLOOKUP(C63,'StashAway Pricing'!$A$2:$C$8,3,TRUE)+VLOOKUP(C63,'StashAway Pricing'!$A$2:$C$8,2,TRUE)*(C63-VLOOKUP(C63,'StashAway Pricing'!$A$2:$C$8,1,TRUE)))/12</f>
        <v>35.354036130379093</v>
      </c>
      <c r="H63" s="1">
        <f>IF(D63&lt;10000,D63*1%/12,IF(D63&lt;100000,D63*0.7%/12,D63*0.5%/12))</f>
        <v>33.998179825854031</v>
      </c>
      <c r="I63" s="1">
        <f>18/12+0.5%*E63/12</f>
        <v>25.874181653107168</v>
      </c>
      <c r="J63" s="5">
        <f>F63+J62</f>
        <v>2426.5040424453591</v>
      </c>
      <c r="K63" s="5">
        <f>G63+K62</f>
        <v>945.71183671747588</v>
      </c>
      <c r="L63" s="5">
        <f>H63+L62</f>
        <v>875.77779313941187</v>
      </c>
      <c r="M63" s="5">
        <f>I63+M62</f>
        <v>694.48305838835654</v>
      </c>
    </row>
    <row r="64" spans="1:13" x14ac:dyDescent="0.3">
      <c r="A64">
        <f t="shared" si="0"/>
        <v>51</v>
      </c>
      <c r="B64" s="5">
        <f>B63*(1+$C$1/12)+$C$3-F63</f>
        <v>57853.008084890556</v>
      </c>
      <c r="C64" s="5">
        <f>C63*(1+$C$1/12)+$C$3-G63</f>
        <v>59463.758585931588</v>
      </c>
      <c r="D64" s="5">
        <f>D63*(1+$C$1/12)+$C$3-H63</f>
        <v>59540.008777288378</v>
      </c>
      <c r="E64" s="5">
        <f>E63*(1+$C$1/12)+$C$3</f>
        <v>59790.526147294484</v>
      </c>
      <c r="F64" s="24">
        <f>B64*2%/12</f>
        <v>96.421680141484259</v>
      </c>
      <c r="G64" s="1">
        <f>(VLOOKUP(C64,'StashAway Pricing'!$A$2:$C$8,3,TRUE)+VLOOKUP(C64,'StashAway Pricing'!$A$2:$C$8,2,TRUE)*(C64-VLOOKUP(C64,'StashAway Pricing'!$A$2:$C$8,1,TRUE)))/12</f>
        <v>35.981879292965793</v>
      </c>
      <c r="H64" s="1">
        <f>IF(D64&lt;10000,D64*1%/12,IF(D64&lt;100000,D64*0.7%/12,D64*0.5%/12))</f>
        <v>34.731671786751555</v>
      </c>
      <c r="I64" s="1">
        <f>18/12+0.5%*E64/12</f>
        <v>26.412719228039368</v>
      </c>
      <c r="J64" s="5">
        <f>F64+J63</f>
        <v>2522.9257225868432</v>
      </c>
      <c r="K64" s="5">
        <f>G64+K63</f>
        <v>981.69371601044168</v>
      </c>
      <c r="L64" s="5">
        <f>H64+L63</f>
        <v>910.50946492616345</v>
      </c>
      <c r="M64" s="5">
        <f>I64+M63</f>
        <v>720.89577761639589</v>
      </c>
    </row>
    <row r="65" spans="1:13" x14ac:dyDescent="0.3">
      <c r="A65">
        <f t="shared" si="0"/>
        <v>52</v>
      </c>
      <c r="B65" s="5">
        <f>B64*(1+$C$1/12)+$C$3-F64</f>
        <v>59045.851445173517</v>
      </c>
      <c r="C65" s="5">
        <f>C64*(1+$C$1/12)+$C$3-G64</f>
        <v>60725.095499568277</v>
      </c>
      <c r="D65" s="5">
        <f>D64*(1+$C$1/12)+$C$3-H64</f>
        <v>60802.977149388062</v>
      </c>
      <c r="E65" s="5">
        <f>E64*(1+$C$1/12)+$C$3-SUM(I62:I64)</f>
        <v>61011.853553780209</v>
      </c>
      <c r="F65" s="24">
        <f>B65*2%/12</f>
        <v>98.409752408622523</v>
      </c>
      <c r="G65" s="1">
        <f>(VLOOKUP(C65,'StashAway Pricing'!$A$2:$C$8,3,TRUE)+VLOOKUP(C65,'StashAway Pricing'!$A$2:$C$8,2,TRUE)*(C65-VLOOKUP(C65,'StashAway Pricing'!$A$2:$C$8,1,TRUE)))/12</f>
        <v>36.612547749784135</v>
      </c>
      <c r="H65" s="1">
        <f>IF(D65&lt;10000,D65*1%/12,IF(D65&lt;100000,D65*0.7%/12,D65*0.5%/12))</f>
        <v>35.46840333714303</v>
      </c>
      <c r="I65" s="1">
        <f>18/12+0.5%*E65/12</f>
        <v>26.921605647408423</v>
      </c>
      <c r="J65" s="5">
        <f>F65+J64</f>
        <v>2621.3354749954656</v>
      </c>
      <c r="K65" s="5">
        <f>G65+K64</f>
        <v>1018.3062637602258</v>
      </c>
      <c r="L65" s="5">
        <f>H65+L64</f>
        <v>945.9778682633065</v>
      </c>
      <c r="M65" s="5">
        <f>I65+M64</f>
        <v>747.81738326380435</v>
      </c>
    </row>
    <row r="66" spans="1:13" x14ac:dyDescent="0.3">
      <c r="A66">
        <f t="shared" si="0"/>
        <v>53</v>
      </c>
      <c r="B66" s="5">
        <f>B65*(1+$C$1/12)+$C$3-F65</f>
        <v>60242.670949990752</v>
      </c>
      <c r="C66" s="5">
        <f>C65*(1+$C$1/12)+$C$3-G65</f>
        <v>61992.108429316329</v>
      </c>
      <c r="D66" s="5">
        <f>D65*(1+$C$1/12)+$C$3-H65</f>
        <v>62071.523631797849</v>
      </c>
      <c r="E66" s="5">
        <f>E65*(1+$C$1/12)+$C$3</f>
        <v>62316.9128215491</v>
      </c>
      <c r="F66" s="24">
        <f>B66*2%/12</f>
        <v>100.40445158331794</v>
      </c>
      <c r="G66" s="1">
        <f>(VLOOKUP(C66,'StashAway Pricing'!$A$2:$C$8,3,TRUE)+VLOOKUP(C66,'StashAway Pricing'!$A$2:$C$8,2,TRUE)*(C66-VLOOKUP(C66,'StashAway Pricing'!$A$2:$C$8,1,TRUE)))/12</f>
        <v>37.246054214658166</v>
      </c>
      <c r="H66" s="1">
        <f>IF(D66&lt;10000,D66*1%/12,IF(D66&lt;100000,D66*0.7%/12,D66*0.5%/12))</f>
        <v>36.208388785215412</v>
      </c>
      <c r="I66" s="1">
        <f>18/12+0.5%*E66/12</f>
        <v>27.465380342312127</v>
      </c>
      <c r="J66" s="5">
        <f>F66+J65</f>
        <v>2721.7399265787835</v>
      </c>
      <c r="K66" s="5">
        <f>G66+K65</f>
        <v>1055.5523179748839</v>
      </c>
      <c r="L66" s="5">
        <f>H66+L65</f>
        <v>982.18625704852195</v>
      </c>
      <c r="M66" s="5">
        <f>I66+M65</f>
        <v>775.28276360611642</v>
      </c>
    </row>
    <row r="67" spans="1:13" x14ac:dyDescent="0.3">
      <c r="A67">
        <f t="shared" si="0"/>
        <v>54</v>
      </c>
      <c r="B67" s="5">
        <f>B66*(1+$C$1/12)+$C$3-F66</f>
        <v>61443.479853157383</v>
      </c>
      <c r="C67" s="5">
        <f>C66*(1+$C$1/12)+$C$3-G66</f>
        <v>63264.822917248246</v>
      </c>
      <c r="D67" s="5">
        <f>D66*(1+$C$1/12)+$C$3-H66</f>
        <v>63345.672861171617</v>
      </c>
      <c r="E67" s="5">
        <f>E66*(1+$C$1/12)+$C$3</f>
        <v>63628.497385656839</v>
      </c>
      <c r="F67" s="24">
        <f>B67*2%/12</f>
        <v>102.40579975526231</v>
      </c>
      <c r="G67" s="1">
        <f>(VLOOKUP(C67,'StashAway Pricing'!$A$2:$C$8,3,TRUE)+VLOOKUP(C67,'StashAway Pricing'!$A$2:$C$8,2,TRUE)*(C67-VLOOKUP(C67,'StashAway Pricing'!$A$2:$C$8,1,TRUE)))/12</f>
        <v>37.882411458624127</v>
      </c>
      <c r="H67" s="1">
        <f>IF(D67&lt;10000,D67*1%/12,IF(D67&lt;100000,D67*0.7%/12,D67*0.5%/12))</f>
        <v>36.951642502350104</v>
      </c>
      <c r="I67" s="1">
        <f>18/12+0.5%*E67/12</f>
        <v>28.011873910690351</v>
      </c>
      <c r="J67" s="5">
        <f>F67+J66</f>
        <v>2824.1457263340458</v>
      </c>
      <c r="K67" s="5">
        <f>G67+K66</f>
        <v>1093.434729433508</v>
      </c>
      <c r="L67" s="5">
        <f>H67+L66</f>
        <v>1019.137899550872</v>
      </c>
      <c r="M67" s="5">
        <f>I67+M66</f>
        <v>803.2946375168068</v>
      </c>
    </row>
    <row r="68" spans="1:13" x14ac:dyDescent="0.3">
      <c r="A68">
        <f t="shared" si="0"/>
        <v>55</v>
      </c>
      <c r="B68" s="5">
        <f>B67*(1+$C$1/12)+$C$3-F67</f>
        <v>62648.291452667901</v>
      </c>
      <c r="C68" s="5">
        <f>C67*(1+$C$1/12)+$C$3-G67</f>
        <v>64543.264620375856</v>
      </c>
      <c r="D68" s="5">
        <f>D67*(1+$C$1/12)+$C$3-H67</f>
        <v>64625.449582975125</v>
      </c>
      <c r="E68" s="5">
        <f>E67*(1+$C$1/12)+$C$3-SUM(I65:I67)</f>
        <v>64864.24101268471</v>
      </c>
      <c r="F68" s="24">
        <f>B68*2%/12</f>
        <v>104.41381908777983</v>
      </c>
      <c r="G68" s="1">
        <f>(VLOOKUP(C68,'StashAway Pricing'!$A$2:$C$8,3,TRUE)+VLOOKUP(C68,'StashAway Pricing'!$A$2:$C$8,2,TRUE)*(C68-VLOOKUP(C68,'StashAway Pricing'!$A$2:$C$8,1,TRUE)))/12</f>
        <v>38.521632310187925</v>
      </c>
      <c r="H68" s="1">
        <f>IF(D68&lt;10000,D68*1%/12,IF(D68&lt;100000,D68*0.7%/12,D68*0.5%/12))</f>
        <v>37.698178923402153</v>
      </c>
      <c r="I68" s="1">
        <f>18/12+0.5%*E68/12</f>
        <v>28.52676708861863</v>
      </c>
      <c r="J68" s="5">
        <f>F68+J67</f>
        <v>2928.5595454218255</v>
      </c>
      <c r="K68" s="5">
        <f>G68+K67</f>
        <v>1131.9563617436959</v>
      </c>
      <c r="L68" s="5">
        <f>H68+L67</f>
        <v>1056.8360784742742</v>
      </c>
      <c r="M68" s="5">
        <f>I68+M67</f>
        <v>831.82140460542541</v>
      </c>
    </row>
    <row r="69" spans="1:13" x14ac:dyDescent="0.3">
      <c r="A69">
        <f t="shared" si="0"/>
        <v>56</v>
      </c>
      <c r="B69" s="5">
        <f>B68*(1+$C$1/12)+$C$3-F68</f>
        <v>63857.119090843458</v>
      </c>
      <c r="C69" s="5">
        <f>C68*(1+$C$1/12)+$C$3-G68</f>
        <v>65827.459311167535</v>
      </c>
      <c r="D69" s="5">
        <f>D68*(1+$C$1/12)+$C$3-H68</f>
        <v>65910.878651966603</v>
      </c>
      <c r="E69" s="5">
        <f>E68*(1+$C$1/12)+$C$3</f>
        <v>66188.562217748127</v>
      </c>
      <c r="F69" s="24">
        <f>B69*2%/12</f>
        <v>106.42853181807243</v>
      </c>
      <c r="G69" s="1">
        <f>(VLOOKUP(C69,'StashAway Pricing'!$A$2:$C$8,3,TRUE)+VLOOKUP(C69,'StashAway Pricing'!$A$2:$C$8,2,TRUE)*(C69-VLOOKUP(C69,'StashAway Pricing'!$A$2:$C$8,1,TRUE)))/12</f>
        <v>39.163729655583772</v>
      </c>
      <c r="H69" s="1">
        <f>IF(D69&lt;10000,D69*1%/12,IF(D69&lt;100000,D69*0.7%/12,D69*0.5%/12))</f>
        <v>38.448012546980515</v>
      </c>
      <c r="I69" s="1">
        <f>18/12+0.5%*E69/12</f>
        <v>29.078567590728387</v>
      </c>
      <c r="J69" s="5">
        <f>F69+J68</f>
        <v>3034.9880772398978</v>
      </c>
      <c r="K69" s="5">
        <f>G69+K68</f>
        <v>1171.1200913992795</v>
      </c>
      <c r="L69" s="5">
        <f>H69+L68</f>
        <v>1095.2840910212547</v>
      </c>
      <c r="M69" s="5">
        <f>I69+M68</f>
        <v>860.89997219615384</v>
      </c>
    </row>
    <row r="70" spans="1:13" x14ac:dyDescent="0.3">
      <c r="A70">
        <f t="shared" si="0"/>
        <v>57</v>
      </c>
      <c r="B70" s="5">
        <f>B69*(1+$C$1/12)+$C$3-F69</f>
        <v>65069.976154479598</v>
      </c>
      <c r="C70" s="5">
        <f>C69*(1+$C$1/12)+$C$3-G69</f>
        <v>67117.432878067775</v>
      </c>
      <c r="D70" s="5">
        <f>D69*(1+$C$1/12)+$C$3-H69</f>
        <v>67201.98503267944</v>
      </c>
      <c r="E70" s="5">
        <f>E69*(1+$C$1/12)+$C$3</f>
        <v>67519.505028836866</v>
      </c>
      <c r="F70" s="24">
        <f>B70*2%/12</f>
        <v>108.449960257466</v>
      </c>
      <c r="G70" s="1">
        <f>(VLOOKUP(C70,'StashAway Pricing'!$A$2:$C$8,3,TRUE)+VLOOKUP(C70,'StashAway Pricing'!$A$2:$C$8,2,TRUE)*(C70-VLOOKUP(C70,'StashAway Pricing'!$A$2:$C$8,1,TRUE)))/12</f>
        <v>39.808716439033887</v>
      </c>
      <c r="H70" s="1">
        <f>IF(D70&lt;10000,D70*1%/12,IF(D70&lt;100000,D70*0.7%/12,D70*0.5%/12))</f>
        <v>39.201157935729668</v>
      </c>
      <c r="I70" s="1">
        <f>18/12+0.5%*E70/12</f>
        <v>29.633127095348694</v>
      </c>
      <c r="J70" s="5">
        <f>F70+J69</f>
        <v>3143.4380374973639</v>
      </c>
      <c r="K70" s="5">
        <f>G70+K69</f>
        <v>1210.9288078383133</v>
      </c>
      <c r="L70" s="5">
        <f>H70+L69</f>
        <v>1134.4852489569844</v>
      </c>
      <c r="M70" s="5">
        <f>I70+M69</f>
        <v>890.53309929150248</v>
      </c>
    </row>
    <row r="71" spans="1:13" x14ac:dyDescent="0.3">
      <c r="A71">
        <f t="shared" si="0"/>
        <v>58</v>
      </c>
      <c r="B71" s="5">
        <f>B70*(1+$C$1/12)+$C$3-F70</f>
        <v>66286.876074994521</v>
      </c>
      <c r="C71" s="5">
        <f>C70*(1+$C$1/12)+$C$3-G70</f>
        <v>68413.211326019082</v>
      </c>
      <c r="D71" s="5">
        <f>D70*(1+$C$1/12)+$C$3-H70</f>
        <v>68498.7937999071</v>
      </c>
      <c r="E71" s="5">
        <f>E70*(1+$C$1/12)+$C$3-SUM(I68:I70)</f>
        <v>68769.864092206335</v>
      </c>
      <c r="F71" s="24">
        <f>B71*2%/12</f>
        <v>110.47812679165753</v>
      </c>
      <c r="G71" s="1">
        <f>(VLOOKUP(C71,'StashAway Pricing'!$A$2:$C$8,3,TRUE)+VLOOKUP(C71,'StashAway Pricing'!$A$2:$C$8,2,TRUE)*(C71-VLOOKUP(C71,'StashAway Pricing'!$A$2:$C$8,1,TRUE)))/12</f>
        <v>40.45660566300954</v>
      </c>
      <c r="H71" s="1">
        <f>IF(D71&lt;10000,D71*1%/12,IF(D71&lt;100000,D71*0.7%/12,D71*0.5%/12))</f>
        <v>39.957629716612473</v>
      </c>
      <c r="I71" s="1">
        <f>18/12+0.5%*E71/12</f>
        <v>30.154110038419308</v>
      </c>
      <c r="J71" s="5">
        <f>F71+J70</f>
        <v>3253.9161642890213</v>
      </c>
      <c r="K71" s="5">
        <f>G71+K70</f>
        <v>1251.3854135013228</v>
      </c>
      <c r="L71" s="5">
        <f>H71+L70</f>
        <v>1174.4428786735969</v>
      </c>
      <c r="M71" s="5">
        <f>I71+M70</f>
        <v>920.68720932992176</v>
      </c>
    </row>
    <row r="72" spans="1:13" x14ac:dyDescent="0.3">
      <c r="A72">
        <f t="shared" si="0"/>
        <v>59</v>
      </c>
      <c r="B72" s="5">
        <f>B71*(1+$C$1/12)+$C$3-F71</f>
        <v>67507.832328577832</v>
      </c>
      <c r="C72" s="5">
        <f>C71*(1+$C$1/12)+$C$3-G71</f>
        <v>69714.820776986162</v>
      </c>
      <c r="D72" s="5">
        <f>D71*(1+$C$1/12)+$C$3-H71</f>
        <v>69801.330139190017</v>
      </c>
      <c r="E72" s="5">
        <f>E71*(1+$C$1/12)+$C$3</f>
        <v>70113.713412667363</v>
      </c>
      <c r="F72" s="24">
        <f>B72*2%/12</f>
        <v>112.51305388096306</v>
      </c>
      <c r="G72" s="1">
        <f>(VLOOKUP(C72,'StashAway Pricing'!$A$2:$C$8,3,TRUE)+VLOOKUP(C72,'StashAway Pricing'!$A$2:$C$8,2,TRUE)*(C72-VLOOKUP(C72,'StashAway Pricing'!$A$2:$C$8,1,TRUE)))/12</f>
        <v>41.107410388493086</v>
      </c>
      <c r="H72" s="1">
        <f>IF(D72&lt;10000,D72*1%/12,IF(D72&lt;100000,D72*0.7%/12,D72*0.5%/12))</f>
        <v>40.71744258119417</v>
      </c>
      <c r="I72" s="1">
        <f>18/12+0.5%*E72/12</f>
        <v>30.714047255278071</v>
      </c>
      <c r="J72" s="5">
        <f>F72+J71</f>
        <v>3366.4292181699843</v>
      </c>
      <c r="K72" s="5">
        <f>G72+K71</f>
        <v>1292.4928238898158</v>
      </c>
      <c r="L72" s="5">
        <f>H72+L71</f>
        <v>1215.1603212547909</v>
      </c>
      <c r="M72" s="5">
        <f>I72+M71</f>
        <v>951.4012565851998</v>
      </c>
    </row>
    <row r="73" spans="1:13" x14ac:dyDescent="0.3">
      <c r="A73">
        <f t="shared" si="0"/>
        <v>60</v>
      </c>
      <c r="B73" s="5">
        <f>B72*(1+$C$1/12)+$C$3-F72</f>
        <v>68732.858436339753</v>
      </c>
      <c r="C73" s="5">
        <f>C72*(1+$C$1/12)+$C$3-G72</f>
        <v>71022.287470482595</v>
      </c>
      <c r="D73" s="5">
        <f>D72*(1+$C$1/12)+$C$3-H72</f>
        <v>71109.619347304761</v>
      </c>
      <c r="E73" s="5">
        <f>E72*(1+$C$1/12)+$C$3</f>
        <v>71464.281979730687</v>
      </c>
      <c r="F73" s="24">
        <f>B73*2%/12</f>
        <v>114.55476406056626</v>
      </c>
      <c r="G73" s="1">
        <f>(VLOOKUP(C73,'StashAway Pricing'!$A$2:$C$8,3,TRUE)+VLOOKUP(C73,'StashAway Pricing'!$A$2:$C$8,2,TRUE)*(C73-VLOOKUP(C73,'StashAway Pricing'!$A$2:$C$8,1,TRUE)))/12</f>
        <v>41.761143735241298</v>
      </c>
      <c r="H73" s="1">
        <f>IF(D73&lt;10000,D73*1%/12,IF(D73&lt;100000,D73*0.7%/12,D73*0.5%/12))</f>
        <v>41.480611285927772</v>
      </c>
      <c r="I73" s="1">
        <f>18/12+0.5%*E73/12</f>
        <v>31.276784158221119</v>
      </c>
      <c r="J73" s="5">
        <f>F73+J72</f>
        <v>3480.9839822305507</v>
      </c>
      <c r="K73" s="5">
        <f>G73+K72</f>
        <v>1334.2539676250572</v>
      </c>
      <c r="L73" s="5">
        <f>H73+L72</f>
        <v>1256.6409325407187</v>
      </c>
      <c r="M73" s="5">
        <f>I73+M72</f>
        <v>982.67804074342098</v>
      </c>
    </row>
    <row r="74" spans="1:13" x14ac:dyDescent="0.3">
      <c r="A74">
        <f t="shared" si="0"/>
        <v>61</v>
      </c>
      <c r="B74" s="5">
        <f>B73*(1+$C$1/12)+$C$3-F73</f>
        <v>69961.967964460884</v>
      </c>
      <c r="C74" s="5">
        <f>C73*(1+$C$1/12)+$C$3-G73</f>
        <v>72335.637764099753</v>
      </c>
      <c r="D74" s="5">
        <f>D73*(1+$C$1/12)+$C$3-H73</f>
        <v>72423.686832755353</v>
      </c>
      <c r="E74" s="5">
        <f>E73*(1+$C$1/12)+$C$3-SUM(I71:I73)</f>
        <v>72729.458448177422</v>
      </c>
      <c r="F74" s="24">
        <f>B74*2%/12</f>
        <v>116.60327994076813</v>
      </c>
      <c r="G74" s="1">
        <f>(VLOOKUP(C74,'StashAway Pricing'!$A$2:$C$8,3,TRUE)+VLOOKUP(C74,'StashAway Pricing'!$A$2:$C$8,2,TRUE)*(C74-VLOOKUP(C74,'StashAway Pricing'!$A$2:$C$8,1,TRUE)))/12</f>
        <v>42.417818882049879</v>
      </c>
      <c r="H74" s="1">
        <f>IF(D74&lt;10000,D74*1%/12,IF(D74&lt;100000,D74*0.7%/12,D74*0.5%/12))</f>
        <v>42.247150652440617</v>
      </c>
      <c r="I74" s="1">
        <f>18/12+0.5%*E74/12</f>
        <v>31.803941020073925</v>
      </c>
      <c r="J74" s="5">
        <f>F74+J73</f>
        <v>3597.5872621713188</v>
      </c>
      <c r="K74" s="5">
        <f>G74+K73</f>
        <v>1376.6717865071071</v>
      </c>
      <c r="L74" s="5">
        <f>H74+L73</f>
        <v>1298.8880831931594</v>
      </c>
      <c r="M74" s="5">
        <f>I74+M73</f>
        <v>1014.4819817634949</v>
      </c>
    </row>
    <row r="75" spans="1:13" x14ac:dyDescent="0.3">
      <c r="A75">
        <f t="shared" si="0"/>
        <v>62</v>
      </c>
      <c r="B75" s="5">
        <f>B74*(1+$C$1/12)+$C$3-F74</f>
        <v>71195.174524342408</v>
      </c>
      <c r="C75" s="5">
        <f>C74*(1+$C$1/12)+$C$3-G74</f>
        <v>73654.898134038187</v>
      </c>
      <c r="D75" s="5">
        <f>D74*(1+$C$1/12)+$C$3-H74</f>
        <v>73743.558116266679</v>
      </c>
      <c r="E75" s="5">
        <f>E74*(1+$C$1/12)+$C$3</f>
        <v>74093.105740418308</v>
      </c>
      <c r="F75" s="24">
        <f>B75*2%/12</f>
        <v>118.65862420723734</v>
      </c>
      <c r="G75" s="1">
        <f>(VLOOKUP(C75,'StashAway Pricing'!$A$2:$C$8,3,TRUE)+VLOOKUP(C75,'StashAway Pricing'!$A$2:$C$8,2,TRUE)*(C75-VLOOKUP(C75,'StashAway Pricing'!$A$2:$C$8,1,TRUE)))/12</f>
        <v>43.077449067019096</v>
      </c>
      <c r="H75" s="1">
        <f>IF(D75&lt;10000,D75*1%/12,IF(D75&lt;100000,D75*0.7%/12,D75*0.5%/12))</f>
        <v>43.017075567822225</v>
      </c>
      <c r="I75" s="1">
        <f>18/12+0.5%*E75/12</f>
        <v>32.372127391840962</v>
      </c>
      <c r="J75" s="5">
        <f>F75+J74</f>
        <v>3716.245886378556</v>
      </c>
      <c r="K75" s="5">
        <f>G75+K74</f>
        <v>1419.7492355741263</v>
      </c>
      <c r="L75" s="5">
        <f>H75+L74</f>
        <v>1341.9051587609817</v>
      </c>
      <c r="M75" s="5">
        <f>I75+M74</f>
        <v>1046.8541091553359</v>
      </c>
    </row>
    <row r="76" spans="1:13" x14ac:dyDescent="0.3">
      <c r="A76">
        <f t="shared" si="0"/>
        <v>63</v>
      </c>
      <c r="B76" s="5">
        <f>B75*(1+$C$1/12)+$C$3-F75</f>
        <v>72432.491772756883</v>
      </c>
      <c r="C76" s="5">
        <f>C75*(1+$C$1/12)+$C$3-G75</f>
        <v>74980.095175641356</v>
      </c>
      <c r="D76" s="5">
        <f>D75*(1+$C$1/12)+$C$3-H75</f>
        <v>75069.258831280182</v>
      </c>
      <c r="E76" s="5">
        <f>E75*(1+$C$1/12)+$C$3</f>
        <v>75463.571269120395</v>
      </c>
      <c r="F76" s="24">
        <f>B76*2%/12</f>
        <v>120.72081962126147</v>
      </c>
      <c r="G76" s="1">
        <f>(VLOOKUP(C76,'StashAway Pricing'!$A$2:$C$8,3,TRUE)+VLOOKUP(C76,'StashAway Pricing'!$A$2:$C$8,2,TRUE)*(C76-VLOOKUP(C76,'StashAway Pricing'!$A$2:$C$8,1,TRUE)))/12</f>
        <v>43.740047587820676</v>
      </c>
      <c r="H76" s="1">
        <f>IF(D76&lt;10000,D76*1%/12,IF(D76&lt;100000,D76*0.7%/12,D76*0.5%/12))</f>
        <v>43.79040098491344</v>
      </c>
      <c r="I76" s="1">
        <f>18/12+0.5%*E76/12</f>
        <v>32.943154695466831</v>
      </c>
      <c r="J76" s="5">
        <f>F76+J75</f>
        <v>3836.9667059998173</v>
      </c>
      <c r="K76" s="5">
        <f>G76+K75</f>
        <v>1463.489283161947</v>
      </c>
      <c r="L76" s="5">
        <f>H76+L75</f>
        <v>1385.6955597458953</v>
      </c>
      <c r="M76" s="5">
        <f>I76+M75</f>
        <v>1079.7972638508027</v>
      </c>
    </row>
    <row r="77" spans="1:13" x14ac:dyDescent="0.3">
      <c r="A77">
        <f t="shared" si="0"/>
        <v>64</v>
      </c>
      <c r="B77" s="5">
        <f>B76*(1+$C$1/12)+$C$3-F76</f>
        <v>73673.933411999402</v>
      </c>
      <c r="C77" s="5">
        <f>C76*(1+$C$1/12)+$C$3-G76</f>
        <v>76311.255603931728</v>
      </c>
      <c r="D77" s="5">
        <f>D76*(1+$C$1/12)+$C$3-H76</f>
        <v>76400.814724451659</v>
      </c>
      <c r="E77" s="5">
        <f>E76*(1+$C$1/12)+$C$3-SUM(I74:I76)</f>
        <v>76743.769902358603</v>
      </c>
      <c r="F77" s="24">
        <f>B77*2%/12</f>
        <v>122.78988901999901</v>
      </c>
      <c r="G77" s="1">
        <f>(VLOOKUP(C77,'StashAway Pricing'!$A$2:$C$8,3,TRUE)+VLOOKUP(C77,'StashAway Pricing'!$A$2:$C$8,2,TRUE)*(C77-VLOOKUP(C77,'StashAway Pricing'!$A$2:$C$8,1,TRUE)))/12</f>
        <v>44.405627801965863</v>
      </c>
      <c r="H77" s="1">
        <f>IF(D77&lt;10000,D77*1%/12,IF(D77&lt;100000,D77*0.7%/12,D77*0.5%/12))</f>
        <v>44.567141922596797</v>
      </c>
      <c r="I77" s="1">
        <f>18/12+0.5%*E77/12</f>
        <v>33.476570792649412</v>
      </c>
      <c r="J77" s="5">
        <f>F77+J76</f>
        <v>3959.7565950198164</v>
      </c>
      <c r="K77" s="5">
        <f>G77+K76</f>
        <v>1507.8949109639129</v>
      </c>
      <c r="L77" s="5">
        <f>H77+L76</f>
        <v>1430.2627016684921</v>
      </c>
      <c r="M77" s="5">
        <f>I77+M76</f>
        <v>1113.2738346434521</v>
      </c>
    </row>
    <row r="78" spans="1:13" x14ac:dyDescent="0.3">
      <c r="A78">
        <f t="shared" si="0"/>
        <v>65</v>
      </c>
      <c r="B78" s="5">
        <f>B77*(1+$C$1/12)+$C$3-F77</f>
        <v>74919.51319003939</v>
      </c>
      <c r="C78" s="5">
        <f>C77*(1+$C$1/12)+$C$3-G77</f>
        <v>77648.406254149406</v>
      </c>
      <c r="D78" s="5">
        <f>D77*(1+$C$1/12)+$C$3-H77</f>
        <v>77738.251656151304</v>
      </c>
      <c r="E78" s="5">
        <f>E77*(1+$C$1/12)+$C$3</f>
        <v>78127.488751870391</v>
      </c>
      <c r="F78" s="24">
        <f>B78*2%/12</f>
        <v>124.86585531673232</v>
      </c>
      <c r="G78" s="1">
        <f>(VLOOKUP(C78,'StashAway Pricing'!$A$2:$C$8,3,TRUE)+VLOOKUP(C78,'StashAway Pricing'!$A$2:$C$8,2,TRUE)*(C78-VLOOKUP(C78,'StashAway Pricing'!$A$2:$C$8,1,TRUE)))/12</f>
        <v>45.074203127074703</v>
      </c>
      <c r="H78" s="1">
        <f>IF(D78&lt;10000,D78*1%/12,IF(D78&lt;100000,D78*0.7%/12,D78*0.5%/12))</f>
        <v>45.347313466088252</v>
      </c>
      <c r="I78" s="1">
        <f>18/12+0.5%*E78/12</f>
        <v>34.053120313279329</v>
      </c>
      <c r="J78" s="5">
        <f>F78+J77</f>
        <v>4084.6224503365488</v>
      </c>
      <c r="K78" s="5">
        <f>G78+K77</f>
        <v>1552.9691140909877</v>
      </c>
      <c r="L78" s="5">
        <f>H78+L77</f>
        <v>1475.6100151345804</v>
      </c>
      <c r="M78" s="5">
        <f>I78+M77</f>
        <v>1147.3269549567315</v>
      </c>
    </row>
    <row r="79" spans="1:13" x14ac:dyDescent="0.3">
      <c r="A79">
        <f t="shared" si="0"/>
        <v>66</v>
      </c>
      <c r="B79" s="5">
        <f>B78*(1+$C$1/12)+$C$3-F78</f>
        <v>76169.244900672842</v>
      </c>
      <c r="C79" s="5">
        <f>C78*(1+$C$1/12)+$C$3-G78</f>
        <v>78991.574082293067</v>
      </c>
      <c r="D79" s="5">
        <f>D78*(1+$C$1/12)+$C$3-H78</f>
        <v>79081.595600965957</v>
      </c>
      <c r="E79" s="5">
        <f>E78*(1+$C$1/12)+$C$3</f>
        <v>79518.126195629739</v>
      </c>
      <c r="F79" s="24">
        <f>B79*2%/12</f>
        <v>126.9487415011214</v>
      </c>
      <c r="G79" s="1">
        <f>(VLOOKUP(C79,'StashAway Pricing'!$A$2:$C$8,3,TRUE)+VLOOKUP(C79,'StashAway Pricing'!$A$2:$C$8,2,TRUE)*(C79-VLOOKUP(C79,'StashAway Pricing'!$A$2:$C$8,1,TRUE)))/12</f>
        <v>45.745787041146535</v>
      </c>
      <c r="H79" s="1">
        <f>IF(D79&lt;10000,D79*1%/12,IF(D79&lt;100000,D79*0.7%/12,D79*0.5%/12))</f>
        <v>46.130930767230133</v>
      </c>
      <c r="I79" s="1">
        <f>18/12+0.5%*E79/12</f>
        <v>34.632552581512392</v>
      </c>
      <c r="J79" s="5">
        <f>F79+J78</f>
        <v>4211.5711918376701</v>
      </c>
      <c r="K79" s="5">
        <f>G79+K78</f>
        <v>1598.7149011321342</v>
      </c>
      <c r="L79" s="5">
        <f>H79+L78</f>
        <v>1521.7409459018106</v>
      </c>
      <c r="M79" s="5">
        <f>I79+M78</f>
        <v>1181.9595075382438</v>
      </c>
    </row>
    <row r="80" spans="1:13" x14ac:dyDescent="0.3">
      <c r="A80">
        <f t="shared" ref="A80:A143" si="1">A79+1</f>
        <v>67</v>
      </c>
      <c r="B80" s="5">
        <f>B79*(1+$C$1/12)+$C$3-F79</f>
        <v>77423.142383675076</v>
      </c>
      <c r="C80" s="5">
        <f>C79*(1+$C$1/12)+$C$3-G79</f>
        <v>80340.786165663376</v>
      </c>
      <c r="D80" s="5">
        <f>D79*(1+$C$1/12)+$C$3-H79</f>
        <v>80430.872648203542</v>
      </c>
      <c r="E80" s="5">
        <f>E79*(1+$C$1/12)+$C$3-SUM(I77:I79)</f>
        <v>80813.554582920435</v>
      </c>
      <c r="F80" s="24">
        <f>B80*2%/12</f>
        <v>129.03857063945847</v>
      </c>
      <c r="G80" s="1">
        <f>(VLOOKUP(C80,'StashAway Pricing'!$A$2:$C$8,3,TRUE)+VLOOKUP(C80,'StashAway Pricing'!$A$2:$C$8,2,TRUE)*(C80-VLOOKUP(C80,'StashAway Pricing'!$A$2:$C$8,1,TRUE)))/12</f>
        <v>46.420393082831687</v>
      </c>
      <c r="H80" s="1">
        <f>IF(D80&lt;10000,D80*1%/12,IF(D80&lt;100000,D80*0.7%/12,D80*0.5%/12))</f>
        <v>46.9180090447854</v>
      </c>
      <c r="I80" s="1">
        <f>18/12+0.5%*E80/12</f>
        <v>35.172314409550182</v>
      </c>
      <c r="J80" s="5">
        <f>F80+J79</f>
        <v>4340.6097624771282</v>
      </c>
      <c r="K80" s="5">
        <f>G80+K79</f>
        <v>1645.1352942149658</v>
      </c>
      <c r="L80" s="5">
        <f>H80+L79</f>
        <v>1568.6589549465959</v>
      </c>
      <c r="M80" s="5">
        <f>I80+M79</f>
        <v>1217.1318219477939</v>
      </c>
    </row>
    <row r="81" spans="1:13" x14ac:dyDescent="0.3">
      <c r="A81">
        <f t="shared" si="1"/>
        <v>68</v>
      </c>
      <c r="B81" s="5">
        <f>B80*(1+$C$1/12)+$C$3-F80</f>
        <v>78681.21952495398</v>
      </c>
      <c r="C81" s="5">
        <f>C80*(1+$C$1/12)+$C$3-G80</f>
        <v>81696.069703408852</v>
      </c>
      <c r="D81" s="5">
        <f>D80*(1+$C$1/12)+$C$3-H80</f>
        <v>81786.109002399753</v>
      </c>
      <c r="E81" s="5">
        <f>E80*(1+$C$1/12)+$C$3</f>
        <v>82217.622355835032</v>
      </c>
      <c r="F81" s="24">
        <f>B81*2%/12</f>
        <v>131.13536587492331</v>
      </c>
      <c r="G81" s="1">
        <f>(VLOOKUP(C81,'StashAway Pricing'!$A$2:$C$8,3,TRUE)+VLOOKUP(C81,'StashAway Pricing'!$A$2:$C$8,2,TRUE)*(C81-VLOOKUP(C81,'StashAway Pricing'!$A$2:$C$8,1,TRUE)))/12</f>
        <v>47.098034851704426</v>
      </c>
      <c r="H81" s="1">
        <f>IF(D81&lt;10000,D81*1%/12,IF(D81&lt;100000,D81*0.7%/12,D81*0.5%/12))</f>
        <v>47.708563584733184</v>
      </c>
      <c r="I81" s="1">
        <f>18/12+0.5%*E81/12</f>
        <v>35.757342648264597</v>
      </c>
      <c r="J81" s="5">
        <f>F81+J80</f>
        <v>4471.7451283520513</v>
      </c>
      <c r="K81" s="5">
        <f>G81+K80</f>
        <v>1692.2333290666702</v>
      </c>
      <c r="L81" s="5">
        <f>H81+L80</f>
        <v>1616.3675185313291</v>
      </c>
      <c r="M81" s="5">
        <f>I81+M80</f>
        <v>1252.8891645960584</v>
      </c>
    </row>
    <row r="82" spans="1:13" x14ac:dyDescent="0.3">
      <c r="A82">
        <f t="shared" si="1"/>
        <v>69</v>
      </c>
      <c r="B82" s="5">
        <f>B81*(1+$C$1/12)+$C$3-F81</f>
        <v>79943.490256703808</v>
      </c>
      <c r="C82" s="5">
        <f>C81*(1+$C$1/12)+$C$3-G81</f>
        <v>83057.452017074189</v>
      </c>
      <c r="D82" s="5">
        <f>D81*(1+$C$1/12)+$C$3-H81</f>
        <v>83147.330983827007</v>
      </c>
      <c r="E82" s="5">
        <f>E81*(1+$C$1/12)+$C$3</f>
        <v>83628.710467614204</v>
      </c>
      <c r="F82" s="24">
        <f>B82*2%/12</f>
        <v>133.23915042783969</v>
      </c>
      <c r="G82" s="1">
        <f>(VLOOKUP(C82,'StashAway Pricing'!$A$2:$C$8,3,TRUE)+VLOOKUP(C82,'StashAway Pricing'!$A$2:$C$8,2,TRUE)*(C82-VLOOKUP(C82,'StashAway Pricing'!$A$2:$C$8,1,TRUE)))/12</f>
        <v>47.778726008537092</v>
      </c>
      <c r="H82" s="1">
        <f>IF(D82&lt;10000,D82*1%/12,IF(D82&lt;100000,D82*0.7%/12,D82*0.5%/12))</f>
        <v>48.502609740565752</v>
      </c>
      <c r="I82" s="1">
        <f>18/12+0.5%*E82/12</f>
        <v>36.345296028172584</v>
      </c>
      <c r="J82" s="5">
        <f>F82+J81</f>
        <v>4604.9842787798907</v>
      </c>
      <c r="K82" s="5">
        <f>G82+K81</f>
        <v>1740.0120550752072</v>
      </c>
      <c r="L82" s="5">
        <f>H82+L81</f>
        <v>1664.8701282718948</v>
      </c>
      <c r="M82" s="5">
        <f>I82+M81</f>
        <v>1289.2344606242309</v>
      </c>
    </row>
    <row r="83" spans="1:13" x14ac:dyDescent="0.3">
      <c r="A83">
        <f t="shared" si="1"/>
        <v>70</v>
      </c>
      <c r="B83" s="5">
        <f>B82*(1+$C$1/12)+$C$3-F82</f>
        <v>81209.968557559478</v>
      </c>
      <c r="C83" s="5">
        <f>C82*(1+$C$1/12)+$C$3-G82</f>
        <v>84424.960551151016</v>
      </c>
      <c r="D83" s="5">
        <f>D82*(1+$C$1/12)+$C$3-H82</f>
        <v>84514.565029005564</v>
      </c>
      <c r="E83" s="5">
        <f>E82*(1+$C$1/12)+$C$3-SUM(I80:I82)</f>
        <v>84939.579066866281</v>
      </c>
      <c r="F83" s="24">
        <f>B83*2%/12</f>
        <v>135.34994759593246</v>
      </c>
      <c r="G83" s="1">
        <f>(VLOOKUP(C83,'StashAway Pricing'!$A$2:$C$8,3,TRUE)+VLOOKUP(C83,'StashAway Pricing'!$A$2:$C$8,2,TRUE)*(C83-VLOOKUP(C83,'StashAway Pricing'!$A$2:$C$8,1,TRUE)))/12</f>
        <v>48.462480275575508</v>
      </c>
      <c r="H83" s="1">
        <f>IF(D83&lt;10000,D83*1%/12,IF(D83&lt;100000,D83*0.7%/12,D83*0.5%/12))</f>
        <v>49.30016293358657</v>
      </c>
      <c r="I83" s="1">
        <f>18/12+0.5%*E83/12</f>
        <v>36.891491277860951</v>
      </c>
      <c r="J83" s="5">
        <f>F83+J82</f>
        <v>4740.3342263758232</v>
      </c>
      <c r="K83" s="5">
        <f>G83+K82</f>
        <v>1788.4745353507826</v>
      </c>
      <c r="L83" s="5">
        <f>H83+L82</f>
        <v>1714.1702912054814</v>
      </c>
      <c r="M83" s="5">
        <f>I83+M82</f>
        <v>1326.1259519020919</v>
      </c>
    </row>
    <row r="84" spans="1:13" x14ac:dyDescent="0.3">
      <c r="A84">
        <f t="shared" si="1"/>
        <v>71</v>
      </c>
      <c r="B84" s="5">
        <f>B83*(1+$C$1/12)+$C$3-F83</f>
        <v>82480.668452751328</v>
      </c>
      <c r="C84" s="5">
        <f>C83*(1+$C$1/12)+$C$3-G83</f>
        <v>85798.62287363119</v>
      </c>
      <c r="D84" s="5">
        <f>D83*(1+$C$1/12)+$C$3-H83</f>
        <v>85887.837691216992</v>
      </c>
      <c r="E84" s="5">
        <f>E83*(1+$C$1/12)+$C$3</f>
        <v>86364.276962200602</v>
      </c>
      <c r="F84" s="24">
        <f>B84*2%/12</f>
        <v>137.46778075458556</v>
      </c>
      <c r="G84" s="1">
        <f>(VLOOKUP(C84,'StashAway Pricing'!$A$2:$C$8,3,TRUE)+VLOOKUP(C84,'StashAway Pricing'!$A$2:$C$8,2,TRUE)*(C84-VLOOKUP(C84,'StashAway Pricing'!$A$2:$C$8,1,TRUE)))/12</f>
        <v>49.149311436815594</v>
      </c>
      <c r="H84" s="1">
        <f>IF(D84&lt;10000,D84*1%/12,IF(D84&lt;100000,D84*0.7%/12,D84*0.5%/12))</f>
        <v>50.101238653209911</v>
      </c>
      <c r="I84" s="1">
        <f>18/12+0.5%*E84/12</f>
        <v>37.485115400916918</v>
      </c>
      <c r="J84" s="5">
        <f>F84+J83</f>
        <v>4877.802007130409</v>
      </c>
      <c r="K84" s="5">
        <f>G84+K83</f>
        <v>1837.6238467875983</v>
      </c>
      <c r="L84" s="5">
        <f>H84+L83</f>
        <v>1764.2715298586913</v>
      </c>
      <c r="M84" s="5">
        <f>I84+M83</f>
        <v>1363.6110673030087</v>
      </c>
    </row>
    <row r="85" spans="1:13" x14ac:dyDescent="0.3">
      <c r="A85">
        <f t="shared" si="1"/>
        <v>72</v>
      </c>
      <c r="B85" s="5">
        <f>B84*(1+$C$1/12)+$C$3-F84</f>
        <v>83755.604014260491</v>
      </c>
      <c r="C85" s="5">
        <f>C84*(1+$C$1/12)+$C$3-G84</f>
        <v>87178.466676562515</v>
      </c>
      <c r="D85" s="5">
        <f>D84*(1+$C$1/12)+$C$3-H84</f>
        <v>87267.175641019858</v>
      </c>
      <c r="E85" s="5">
        <f>E84*(1+$C$1/12)+$C$3</f>
        <v>87796.09834701159</v>
      </c>
      <c r="F85" s="24">
        <f>B85*2%/12</f>
        <v>139.59267335710084</v>
      </c>
      <c r="G85" s="1">
        <f>(VLOOKUP(C85,'StashAway Pricing'!$A$2:$C$8,3,TRUE)+VLOOKUP(C85,'StashAway Pricing'!$A$2:$C$8,2,TRUE)*(C85-VLOOKUP(C85,'StashAway Pricing'!$A$2:$C$8,1,TRUE)))/12</f>
        <v>49.839233338281254</v>
      </c>
      <c r="H85" s="1">
        <f>IF(D85&lt;10000,D85*1%/12,IF(D85&lt;100000,D85*0.7%/12,D85*0.5%/12))</f>
        <v>50.905852457261574</v>
      </c>
      <c r="I85" s="1">
        <f>18/12+0.5%*E85/12</f>
        <v>38.081707644588164</v>
      </c>
      <c r="J85" s="5">
        <f>F85+J84</f>
        <v>5017.3946804875095</v>
      </c>
      <c r="K85" s="5">
        <f>G85+K84</f>
        <v>1887.4630801258795</v>
      </c>
      <c r="L85" s="5">
        <f>H85+L84</f>
        <v>1815.1773823159529</v>
      </c>
      <c r="M85" s="5">
        <f>I85+M84</f>
        <v>1401.6927749475967</v>
      </c>
    </row>
    <row r="86" spans="1:13" x14ac:dyDescent="0.3">
      <c r="A86">
        <f t="shared" si="1"/>
        <v>73</v>
      </c>
      <c r="B86" s="5">
        <f>B85*(1+$C$1/12)+$C$3-F85</f>
        <v>85034.789360974682</v>
      </c>
      <c r="C86" s="5">
        <f>C85*(1+$C$1/12)+$C$3-G85</f>
        <v>88564.519776607034</v>
      </c>
      <c r="D86" s="5">
        <f>D85*(1+$C$1/12)+$C$3-H85</f>
        <v>88652.605666767689</v>
      </c>
      <c r="E86" s="5">
        <f>E85*(1+$C$1/12)+$C$3-SUM(I83:I85)</f>
        <v>89122.620524423284</v>
      </c>
      <c r="F86" s="24">
        <f>B86*2%/12</f>
        <v>141.7246489349578</v>
      </c>
      <c r="G86" s="1">
        <f>(VLOOKUP(C86,'StashAway Pricing'!$A$2:$C$8,3,TRUE)+VLOOKUP(C86,'StashAway Pricing'!$A$2:$C$8,2,TRUE)*(C86-VLOOKUP(C86,'StashAway Pricing'!$A$2:$C$8,1,TRUE)))/12</f>
        <v>50.532259888303514</v>
      </c>
      <c r="H86" s="1">
        <f>IF(D86&lt;10000,D86*1%/12,IF(D86&lt;100000,D86*0.7%/12,D86*0.5%/12))</f>
        <v>51.714019972281143</v>
      </c>
      <c r="I86" s="1">
        <f>18/12+0.5%*E86/12</f>
        <v>38.634425218509705</v>
      </c>
      <c r="J86" s="5">
        <f>F86+J85</f>
        <v>5159.1193294224677</v>
      </c>
      <c r="K86" s="5">
        <f>G86+K85</f>
        <v>1937.9953400141831</v>
      </c>
      <c r="L86" s="5">
        <f>H86+L85</f>
        <v>1866.8914022882341</v>
      </c>
      <c r="M86" s="5">
        <f>I86+M85</f>
        <v>1440.3272001661064</v>
      </c>
    </row>
    <row r="87" spans="1:13" x14ac:dyDescent="0.3">
      <c r="A87">
        <f t="shared" si="1"/>
        <v>74</v>
      </c>
      <c r="B87" s="5">
        <f>B86*(1+$C$1/12)+$C$3-F86</f>
        <v>86318.238658844581</v>
      </c>
      <c r="C87" s="5">
        <f>C86*(1+$C$1/12)+$C$3-G86</f>
        <v>89956.810115601751</v>
      </c>
      <c r="D87" s="5">
        <f>D86*(1+$C$1/12)+$C$3-H86</f>
        <v>90044.154675129234</v>
      </c>
      <c r="E87" s="5">
        <f>E86*(1+$C$1/12)+$C$3</f>
        <v>90568.233627045396</v>
      </c>
      <c r="F87" s="24">
        <f>B87*2%/12</f>
        <v>143.86373109807431</v>
      </c>
      <c r="G87" s="1">
        <f>(VLOOKUP(C87,'StashAway Pricing'!$A$2:$C$8,3,TRUE)+VLOOKUP(C87,'StashAway Pricing'!$A$2:$C$8,2,TRUE)*(C87-VLOOKUP(C87,'StashAway Pricing'!$A$2:$C$8,1,TRUE)))/12</f>
        <v>51.228405057800877</v>
      </c>
      <c r="H87" s="1">
        <f>IF(D87&lt;10000,D87*1%/12,IF(D87&lt;100000,D87*0.7%/12,D87*0.5%/12))</f>
        <v>52.525756893825381</v>
      </c>
      <c r="I87" s="1">
        <f>18/12+0.5%*E87/12</f>
        <v>39.236764011268917</v>
      </c>
      <c r="J87" s="5">
        <f>F87+J86</f>
        <v>5302.9830605205416</v>
      </c>
      <c r="K87" s="5">
        <f>G87+K86</f>
        <v>1989.223745071984</v>
      </c>
      <c r="L87" s="5">
        <f>H87+L86</f>
        <v>1919.4171591820595</v>
      </c>
      <c r="M87" s="5">
        <f>I87+M86</f>
        <v>1479.5639641773753</v>
      </c>
    </row>
    <row r="88" spans="1:13" x14ac:dyDescent="0.3">
      <c r="A88">
        <f t="shared" si="1"/>
        <v>75</v>
      </c>
      <c r="B88" s="5">
        <f>B87*(1+$C$1/12)+$C$3-F87</f>
        <v>87605.966121040721</v>
      </c>
      <c r="C88" s="5">
        <f>C87*(1+$C$1/12)+$C$3-G87</f>
        <v>91355.365761121953</v>
      </c>
      <c r="D88" s="5">
        <f>D87*(1+$C$1/12)+$C$3-H87</f>
        <v>91441.849691611045</v>
      </c>
      <c r="E88" s="5">
        <f>E87*(1+$C$1/12)+$C$3</f>
        <v>92021.074795180612</v>
      </c>
      <c r="F88" s="24">
        <f>B88*2%/12</f>
        <v>146.00994353506789</v>
      </c>
      <c r="G88" s="1">
        <f>(VLOOKUP(C88,'StashAway Pricing'!$A$2:$C$8,3,TRUE)+VLOOKUP(C88,'StashAway Pricing'!$A$2:$C$8,2,TRUE)*(C88-VLOOKUP(C88,'StashAway Pricing'!$A$2:$C$8,1,TRUE)))/12</f>
        <v>51.92768288056098</v>
      </c>
      <c r="H88" s="1">
        <f>IF(D88&lt;10000,D88*1%/12,IF(D88&lt;100000,D88*0.7%/12,D88*0.5%/12))</f>
        <v>53.341078986773105</v>
      </c>
      <c r="I88" s="1">
        <f>18/12+0.5%*E88/12</f>
        <v>39.842114497991922</v>
      </c>
      <c r="J88" s="5">
        <f>F88+J87</f>
        <v>5448.9930040556092</v>
      </c>
      <c r="K88" s="5">
        <f>G88+K87</f>
        <v>2041.151427952545</v>
      </c>
      <c r="L88" s="5">
        <f>H88+L87</f>
        <v>1972.7582381688326</v>
      </c>
      <c r="M88" s="5">
        <f>I88+M87</f>
        <v>1519.4060786753671</v>
      </c>
    </row>
    <row r="89" spans="1:13" x14ac:dyDescent="0.3">
      <c r="A89">
        <f t="shared" si="1"/>
        <v>76</v>
      </c>
      <c r="B89" s="5">
        <f>B88*(1+$C$1/12)+$C$3-F88</f>
        <v>88897.986008110849</v>
      </c>
      <c r="C89" s="5">
        <f>C88*(1+$C$1/12)+$C$3-G88</f>
        <v>92760.21490704699</v>
      </c>
      <c r="D89" s="5">
        <f>D88*(1+$C$1/12)+$C$3-H88</f>
        <v>92845.717861082318</v>
      </c>
      <c r="E89" s="5">
        <f>E88*(1+$C$1/12)+$C$3-SUM(I86:I88)</f>
        <v>93363.466865428738</v>
      </c>
      <c r="F89" s="24">
        <f>B89*2%/12</f>
        <v>148.1633100135181</v>
      </c>
      <c r="G89" s="1">
        <f>(VLOOKUP(C89,'StashAway Pricing'!$A$2:$C$8,3,TRUE)+VLOOKUP(C89,'StashAway Pricing'!$A$2:$C$8,2,TRUE)*(C89-VLOOKUP(C89,'StashAway Pricing'!$A$2:$C$8,1,TRUE)))/12</f>
        <v>52.630107453523493</v>
      </c>
      <c r="H89" s="1">
        <f>IF(D89&lt;10000,D89*1%/12,IF(D89&lt;100000,D89*0.7%/12,D89*0.5%/12))</f>
        <v>54.160002085631341</v>
      </c>
      <c r="I89" s="1">
        <f>18/12+0.5%*E89/12</f>
        <v>40.40144452726198</v>
      </c>
      <c r="J89" s="5">
        <f>F89+J88</f>
        <v>5597.1563140691269</v>
      </c>
      <c r="K89" s="5">
        <f>G89+K88</f>
        <v>2093.7815354060685</v>
      </c>
      <c r="L89" s="5">
        <f>H89+L88</f>
        <v>2026.9182402544639</v>
      </c>
      <c r="M89" s="5">
        <f>I89+M88</f>
        <v>1559.807523202629</v>
      </c>
    </row>
    <row r="90" spans="1:13" x14ac:dyDescent="0.3">
      <c r="A90">
        <f t="shared" si="1"/>
        <v>77</v>
      </c>
      <c r="B90" s="5">
        <f>B89*(1+$C$1/12)+$C$3-F89</f>
        <v>90194.312628137865</v>
      </c>
      <c r="C90" s="5">
        <f>C89*(1+$C$1/12)+$C$3-G89</f>
        <v>94171.385874128682</v>
      </c>
      <c r="D90" s="5">
        <f>D89*(1+$C$1/12)+$C$3-H89</f>
        <v>94255.786448302097</v>
      </c>
      <c r="E90" s="5">
        <f>E89*(1+$C$1/12)+$C$3</f>
        <v>94830.284199755872</v>
      </c>
      <c r="F90" s="24">
        <f>B90*2%/12</f>
        <v>150.32385438022979</v>
      </c>
      <c r="G90" s="1">
        <f>(VLOOKUP(C90,'StashAway Pricing'!$A$2:$C$8,3,TRUE)+VLOOKUP(C90,'StashAway Pricing'!$A$2:$C$8,2,TRUE)*(C90-VLOOKUP(C90,'StashAway Pricing'!$A$2:$C$8,1,TRUE)))/12</f>
        <v>53.335692937064344</v>
      </c>
      <c r="H90" s="1">
        <f>IF(D90&lt;10000,D90*1%/12,IF(D90&lt;100000,D90*0.7%/12,D90*0.5%/12))</f>
        <v>54.982542094842877</v>
      </c>
      <c r="I90" s="1">
        <f>18/12+0.5%*E90/12</f>
        <v>41.012618416564948</v>
      </c>
      <c r="J90" s="5">
        <f>F90+J89</f>
        <v>5747.4801684493568</v>
      </c>
      <c r="K90" s="5">
        <f>G90+K89</f>
        <v>2147.1172283431329</v>
      </c>
      <c r="L90" s="5">
        <f>H90+L89</f>
        <v>2081.9007823493066</v>
      </c>
      <c r="M90" s="5">
        <f>I90+M89</f>
        <v>1600.8201416191939</v>
      </c>
    </row>
    <row r="91" spans="1:13" x14ac:dyDescent="0.3">
      <c r="A91">
        <f t="shared" si="1"/>
        <v>78</v>
      </c>
      <c r="B91" s="5">
        <f>B90*(1+$C$1/12)+$C$3-F90</f>
        <v>91494.960336898308</v>
      </c>
      <c r="C91" s="5">
        <f>C90*(1+$C$1/12)+$C$3-G90</f>
        <v>95588.907110562257</v>
      </c>
      <c r="D91" s="5">
        <f>D90*(1+$C$1/12)+$C$3-H90</f>
        <v>95672.082838448754</v>
      </c>
      <c r="E91" s="5">
        <f>E90*(1+$C$1/12)+$C$3</f>
        <v>96304.435620754637</v>
      </c>
      <c r="F91" s="24">
        <f>B91*2%/12</f>
        <v>152.49160056149717</v>
      </c>
      <c r="G91" s="1">
        <f>(VLOOKUP(C91,'StashAway Pricing'!$A$2:$C$8,3,TRUE)+VLOOKUP(C91,'StashAway Pricing'!$A$2:$C$8,2,TRUE)*(C91-VLOOKUP(C91,'StashAway Pricing'!$A$2:$C$8,1,TRUE)))/12</f>
        <v>54.04445355528113</v>
      </c>
      <c r="H91" s="1">
        <f>IF(D91&lt;10000,D91*1%/12,IF(D91&lt;100000,D91*0.7%/12,D91*0.5%/12))</f>
        <v>55.808714989095101</v>
      </c>
      <c r="I91" s="1">
        <f>18/12+0.5%*E91/12</f>
        <v>41.626848175314429</v>
      </c>
      <c r="J91" s="5">
        <f>F91+J90</f>
        <v>5899.9717690108537</v>
      </c>
      <c r="K91" s="5">
        <f>G91+K90</f>
        <v>2201.1616818984139</v>
      </c>
      <c r="L91" s="5">
        <f>H91+L90</f>
        <v>2137.7094973384019</v>
      </c>
      <c r="M91" s="5">
        <f>I91+M90</f>
        <v>1642.4469897945085</v>
      </c>
    </row>
    <row r="92" spans="1:13" x14ac:dyDescent="0.3">
      <c r="A92">
        <f t="shared" si="1"/>
        <v>79</v>
      </c>
      <c r="B92" s="5">
        <f>B91*(1+$C$1/12)+$C$3-F91</f>
        <v>92799.943538021296</v>
      </c>
      <c r="C92" s="5">
        <f>C91*(1+$C$1/12)+$C$3-G91</f>
        <v>97012.807192559776</v>
      </c>
      <c r="D92" s="5">
        <f>D91*(1+$C$1/12)+$C$3-H91</f>
        <v>97094.634537651902</v>
      </c>
      <c r="E92" s="5">
        <f>E91*(1+$C$1/12)+$C$3-SUM(I89:I91)</f>
        <v>97662.916887739266</v>
      </c>
      <c r="F92" s="24">
        <f>B92*2%/12</f>
        <v>154.66657256336882</v>
      </c>
      <c r="G92" s="1">
        <f>(VLOOKUP(C92,'StashAway Pricing'!$A$2:$C$8,3,TRUE)+VLOOKUP(C92,'StashAway Pricing'!$A$2:$C$8,2,TRUE)*(C92-VLOOKUP(C92,'StashAway Pricing'!$A$2:$C$8,1,TRUE)))/12</f>
        <v>54.756403596279888</v>
      </c>
      <c r="H92" s="1">
        <f>IF(D92&lt;10000,D92*1%/12,IF(D92&lt;100000,D92*0.7%/12,D92*0.5%/12))</f>
        <v>56.638536813630274</v>
      </c>
      <c r="I92" s="1">
        <f>18/12+0.5%*E92/12</f>
        <v>42.192882036558025</v>
      </c>
      <c r="J92" s="5">
        <f>F92+J91</f>
        <v>6054.6383415742221</v>
      </c>
      <c r="K92" s="5">
        <f>G92+K91</f>
        <v>2255.918085494694</v>
      </c>
      <c r="L92" s="5">
        <f>H92+L91</f>
        <v>2194.3480341520321</v>
      </c>
      <c r="M92" s="5">
        <f>I92+M91</f>
        <v>1684.6398718310666</v>
      </c>
    </row>
    <row r="93" spans="1:13" x14ac:dyDescent="0.3">
      <c r="A93">
        <f t="shared" si="1"/>
        <v>80</v>
      </c>
      <c r="B93" s="5">
        <f>B92*(1+$C$1/12)+$C$3-F92</f>
        <v>94109.276683148026</v>
      </c>
      <c r="C93" s="5">
        <f>C92*(1+$C$1/12)+$C$3-G92</f>
        <v>98443.114824926277</v>
      </c>
      <c r="D93" s="5">
        <f>D92*(1+$C$1/12)+$C$3-H92</f>
        <v>98523.469173526522</v>
      </c>
      <c r="E93" s="5">
        <f>E92*(1+$C$1/12)+$C$3</f>
        <v>99151.231472177955</v>
      </c>
      <c r="F93" s="24">
        <f>B93*2%/12</f>
        <v>156.84879447191338</v>
      </c>
      <c r="G93" s="1">
        <f>(VLOOKUP(C93,'StashAway Pricing'!$A$2:$C$8,3,TRUE)+VLOOKUP(C93,'StashAway Pricing'!$A$2:$C$8,2,TRUE)*(C93-VLOOKUP(C93,'StashAway Pricing'!$A$2:$C$8,1,TRUE)))/12</f>
        <v>55.471557412463142</v>
      </c>
      <c r="H93" s="1">
        <f>IF(D93&lt;10000,D93*1%/12,IF(D93&lt;100000,D93*0.7%/12,D93*0.5%/12))</f>
        <v>57.472023684557136</v>
      </c>
      <c r="I93" s="1">
        <f>18/12+0.5%*E93/12</f>
        <v>42.813013113407486</v>
      </c>
      <c r="J93" s="5">
        <f>F93+J92</f>
        <v>6211.4871360461357</v>
      </c>
      <c r="K93" s="5">
        <f>G93+K92</f>
        <v>2311.3896429071569</v>
      </c>
      <c r="L93" s="5">
        <f>H93+L92</f>
        <v>2251.8200578365891</v>
      </c>
      <c r="M93" s="5">
        <f>I93+M92</f>
        <v>1727.4528849444741</v>
      </c>
    </row>
    <row r="94" spans="1:13" x14ac:dyDescent="0.3">
      <c r="A94">
        <f t="shared" si="1"/>
        <v>81</v>
      </c>
      <c r="B94" s="5">
        <f>B93*(1+$C$1/12)+$C$3-F93</f>
        <v>95422.974272091844</v>
      </c>
      <c r="C94" s="5">
        <f>C93*(1+$C$1/12)+$C$3-G93</f>
        <v>99879.858841638445</v>
      </c>
      <c r="D94" s="5">
        <f>D93*(1+$C$1/12)+$C$3-H93</f>
        <v>99958.614495709582</v>
      </c>
      <c r="E94" s="5">
        <f>E93*(1+$C$1/12)+$C$3</f>
        <v>100646.98762953884</v>
      </c>
      <c r="F94" s="24">
        <f>B94*2%/12</f>
        <v>159.03829045348641</v>
      </c>
      <c r="G94" s="1">
        <f>(VLOOKUP(C94,'StashAway Pricing'!$A$2:$C$8,3,TRUE)+VLOOKUP(C94,'StashAway Pricing'!$A$2:$C$8,2,TRUE)*(C94-VLOOKUP(C94,'StashAway Pricing'!$A$2:$C$8,1,TRUE)))/12</f>
        <v>56.189929420819226</v>
      </c>
      <c r="H94" s="1">
        <f>IF(D94&lt;10000,D94*1%/12,IF(D94&lt;100000,D94*0.7%/12,D94*0.5%/12))</f>
        <v>58.309191789163918</v>
      </c>
      <c r="I94" s="1">
        <f>18/12+0.5%*E94/12</f>
        <v>43.436244845641184</v>
      </c>
      <c r="J94" s="5">
        <f>F94+J93</f>
        <v>6370.525426499622</v>
      </c>
      <c r="K94" s="5">
        <f>G94+K93</f>
        <v>2367.5795723279762</v>
      </c>
      <c r="L94" s="5">
        <f>H94+L93</f>
        <v>2310.1292496257529</v>
      </c>
      <c r="M94" s="5">
        <f>I94+M93</f>
        <v>1770.8891297901152</v>
      </c>
    </row>
    <row r="95" spans="1:13" x14ac:dyDescent="0.3">
      <c r="A95">
        <f t="shared" si="1"/>
        <v>82</v>
      </c>
      <c r="B95" s="5">
        <f>B94*(1+$C$1/12)+$C$3-F94</f>
        <v>96741.0508529988</v>
      </c>
      <c r="C95" s="5">
        <f>C94*(1+$C$1/12)+$C$3-G94</f>
        <v>101323.06820642581</v>
      </c>
      <c r="D95" s="5">
        <f>D94*(1+$C$1/12)+$C$3-H94</f>
        <v>101400.09837639896</v>
      </c>
      <c r="E95" s="5">
        <f>E94*(1+$C$1/12)+$C$3-SUM(I92:I94)</f>
        <v>102021.78042769092</v>
      </c>
      <c r="F95" s="24">
        <f>B95*2%/12</f>
        <v>161.23508475499798</v>
      </c>
      <c r="G95" s="1">
        <f>(VLOOKUP(C95,'StashAway Pricing'!$A$2:$C$8,3,TRUE)+VLOOKUP(C95,'StashAway Pricing'!$A$2:$C$8,2,TRUE)*(C95-VLOOKUP(C95,'StashAway Pricing'!$A$2:$C$8,1,TRUE)))/12</f>
        <v>56.801278419344094</v>
      </c>
      <c r="H95" s="1">
        <f>IF(D95&lt;10000,D95*1%/12,IF(D95&lt;100000,D95*0.7%/12,D95*0.5%/12))</f>
        <v>42.250040990166234</v>
      </c>
      <c r="I95" s="1">
        <f>18/12+0.5%*E95/12</f>
        <v>44.009075178204547</v>
      </c>
      <c r="J95" s="5">
        <f>F95+J94</f>
        <v>6531.7605112546198</v>
      </c>
      <c r="K95" s="5">
        <f>G95+K94</f>
        <v>2424.3808507473204</v>
      </c>
      <c r="L95" s="5">
        <f>H95+L94</f>
        <v>2352.3792906159192</v>
      </c>
      <c r="M95" s="5">
        <f>I95+M94</f>
        <v>1814.8982049683198</v>
      </c>
    </row>
    <row r="96" spans="1:13" x14ac:dyDescent="0.3">
      <c r="A96">
        <f t="shared" si="1"/>
        <v>83</v>
      </c>
      <c r="B96" s="5">
        <f>B95*(1+$C$1/12)+$C$3-F95</f>
        <v>98063.521022508794</v>
      </c>
      <c r="C96" s="5">
        <f>C95*(1+$C$1/12)+$C$3-G95</f>
        <v>102772.88226903859</v>
      </c>
      <c r="D96" s="5">
        <f>D95*(1+$C$1/12)+$C$3-H95</f>
        <v>102864.84882729079</v>
      </c>
      <c r="E96" s="5">
        <f>E95*(1+$C$1/12)+$C$3</f>
        <v>103531.88932982936</v>
      </c>
      <c r="F96" s="24">
        <f>B96*2%/12</f>
        <v>163.43920170418133</v>
      </c>
      <c r="G96" s="1">
        <f>(VLOOKUP(C96,'StashAway Pricing'!$A$2:$C$8,3,TRUE)+VLOOKUP(C96,'StashAway Pricing'!$A$2:$C$8,2,TRUE)*(C96-VLOOKUP(C96,'StashAway Pricing'!$A$2:$C$8,1,TRUE)))/12</f>
        <v>57.405367612099411</v>
      </c>
      <c r="H96" s="1">
        <f>IF(D96&lt;10000,D96*1%/12,IF(D96&lt;100000,D96*0.7%/12,D96*0.5%/12))</f>
        <v>42.860353678037825</v>
      </c>
      <c r="I96" s="1">
        <f>18/12+0.5%*E96/12</f>
        <v>44.63828722076223</v>
      </c>
      <c r="J96" s="5">
        <f>F96+J95</f>
        <v>6695.1997129588008</v>
      </c>
      <c r="K96" s="5">
        <f>G96+K95</f>
        <v>2481.7862183594198</v>
      </c>
      <c r="L96" s="5">
        <f>H96+L95</f>
        <v>2395.2396442939571</v>
      </c>
      <c r="M96" s="5">
        <f>I96+M95</f>
        <v>1859.5364921890821</v>
      </c>
    </row>
    <row r="97" spans="1:13" x14ac:dyDescent="0.3">
      <c r="A97">
        <f t="shared" si="1"/>
        <v>84</v>
      </c>
      <c r="B97" s="5">
        <f>B96*(1+$C$1/12)+$C$3-F96</f>
        <v>99390.399425917145</v>
      </c>
      <c r="C97" s="5">
        <f>C96*(1+$C$1/12)+$C$3-G96</f>
        <v>104229.34131277168</v>
      </c>
      <c r="D97" s="5">
        <f>D96*(1+$C$1/12)+$C$3-H96</f>
        <v>104336.31271774918</v>
      </c>
      <c r="E97" s="5">
        <f>E96*(1+$C$1/12)+$C$3</f>
        <v>105049.54877647849</v>
      </c>
      <c r="F97" s="24">
        <f>B97*2%/12</f>
        <v>165.6506657098619</v>
      </c>
      <c r="G97" s="1">
        <f>(VLOOKUP(C97,'StashAway Pricing'!$A$2:$C$8,3,TRUE)+VLOOKUP(C97,'StashAway Pricing'!$A$2:$C$8,2,TRUE)*(C97-VLOOKUP(C97,'StashAway Pricing'!$A$2:$C$8,1,TRUE)))/12</f>
        <v>58.012225546988198</v>
      </c>
      <c r="H97" s="1">
        <f>IF(D97&lt;10000,D97*1%/12,IF(D97&lt;100000,D97*0.7%/12,D97*0.5%/12))</f>
        <v>43.473463632395493</v>
      </c>
      <c r="I97" s="1">
        <f>18/12+0.5%*E97/12</f>
        <v>45.270645323532705</v>
      </c>
      <c r="J97" s="5">
        <f>F97+J96</f>
        <v>6860.8503786686624</v>
      </c>
      <c r="K97" s="5">
        <f>G97+K96</f>
        <v>2539.798443906408</v>
      </c>
      <c r="L97" s="5">
        <f>H97+L96</f>
        <v>2438.7131079263527</v>
      </c>
      <c r="M97" s="5">
        <f>I97+M96</f>
        <v>1904.8071375126149</v>
      </c>
    </row>
    <row r="98" spans="1:13" x14ac:dyDescent="0.3">
      <c r="A98">
        <f t="shared" si="1"/>
        <v>85</v>
      </c>
      <c r="B98" s="5">
        <f>B97*(1+$C$1/12)+$C$3-F97</f>
        <v>100721.70075733686</v>
      </c>
      <c r="C98" s="5">
        <f>C97*(1+$C$1/12)+$C$3-G97</f>
        <v>105692.47579378853</v>
      </c>
      <c r="D98" s="5">
        <f>D97*(1+$C$1/12)+$C$3-H97</f>
        <v>105814.52081770552</v>
      </c>
      <c r="E98" s="5">
        <f>E97*(1+$C$1/12)+$C$3-SUM(I95:I97)</f>
        <v>106440.87851263837</v>
      </c>
      <c r="F98" s="24">
        <f>B98*2%/12</f>
        <v>167.86950126222811</v>
      </c>
      <c r="G98" s="1">
        <f>(VLOOKUP(C98,'StashAway Pricing'!$A$2:$C$8,3,TRUE)+VLOOKUP(C98,'StashAway Pricing'!$A$2:$C$8,2,TRUE)*(C98-VLOOKUP(C98,'StashAway Pricing'!$A$2:$C$8,1,TRUE)))/12</f>
        <v>58.62186491407855</v>
      </c>
      <c r="H98" s="1">
        <f>IF(D98&lt;10000,D98*1%/12,IF(D98&lt;100000,D98*0.7%/12,D98*0.5%/12))</f>
        <v>44.089383674043965</v>
      </c>
      <c r="I98" s="1">
        <f>18/12+0.5%*E98/12</f>
        <v>45.850366046932656</v>
      </c>
      <c r="J98" s="5">
        <f>F98+J97</f>
        <v>7028.7198799308908</v>
      </c>
      <c r="K98" s="5">
        <f>G98+K97</f>
        <v>2598.4203088204868</v>
      </c>
      <c r="L98" s="5">
        <f>H98+L97</f>
        <v>2482.8024916003965</v>
      </c>
      <c r="M98" s="5">
        <f>I98+M97</f>
        <v>1950.6575035595474</v>
      </c>
    </row>
    <row r="99" spans="1:13" x14ac:dyDescent="0.3">
      <c r="A99">
        <f t="shared" si="1"/>
        <v>86</v>
      </c>
      <c r="B99" s="5">
        <f>B98*(1+$C$1/12)+$C$3-F98</f>
        <v>102057.4397598613</v>
      </c>
      <c r="C99" s="5">
        <f>C98*(1+$C$1/12)+$C$3-G98</f>
        <v>107162.31630784339</v>
      </c>
      <c r="D99" s="5">
        <f>D98*(1+$C$1/12)+$C$3-H98</f>
        <v>107299.50403811999</v>
      </c>
      <c r="E99" s="5">
        <f>E98*(1+$C$1/12)+$C$3</f>
        <v>107973.08290520155</v>
      </c>
      <c r="F99" s="24">
        <f>B99*2%/12</f>
        <v>170.09573293310217</v>
      </c>
      <c r="G99" s="1">
        <f>(VLOOKUP(C99,'StashAway Pricing'!$A$2:$C$8,3,TRUE)+VLOOKUP(C99,'StashAway Pricing'!$A$2:$C$8,2,TRUE)*(C99-VLOOKUP(C99,'StashAway Pricing'!$A$2:$C$8,1,TRUE)))/12</f>
        <v>59.234298461601412</v>
      </c>
      <c r="H99" s="1">
        <f>IF(D99&lt;10000,D99*1%/12,IF(D99&lt;100000,D99*0.7%/12,D99*0.5%/12))</f>
        <v>44.708126682549995</v>
      </c>
      <c r="I99" s="1">
        <f>18/12+0.5%*E99/12</f>
        <v>46.48878454383398</v>
      </c>
      <c r="J99" s="5">
        <f>F99+J98</f>
        <v>7198.815612863993</v>
      </c>
      <c r="K99" s="5">
        <f>G99+K98</f>
        <v>2657.6546072820884</v>
      </c>
      <c r="L99" s="5">
        <f>H99+L98</f>
        <v>2527.5106182829463</v>
      </c>
      <c r="M99" s="5">
        <f>I99+M98</f>
        <v>1997.1462881033815</v>
      </c>
    </row>
    <row r="100" spans="1:13" x14ac:dyDescent="0.3">
      <c r="A100">
        <f t="shared" si="1"/>
        <v>87</v>
      </c>
      <c r="B100" s="5">
        <f>B99*(1+$C$1/12)+$C$3-F99</f>
        <v>103397.6312257275</v>
      </c>
      <c r="C100" s="5">
        <f>C99*(1+$C$1/12)+$C$3-G99</f>
        <v>108638.893590921</v>
      </c>
      <c r="D100" s="5">
        <f>D99*(1+$C$1/12)+$C$3-H99</f>
        <v>108791.29343162803</v>
      </c>
      <c r="E100" s="5">
        <f>E99*(1+$C$1/12)+$C$3</f>
        <v>109512.94831972754</v>
      </c>
      <c r="F100" s="24">
        <f>B100*2%/12</f>
        <v>172.32938537621249</v>
      </c>
      <c r="G100" s="1">
        <f>(VLOOKUP(C100,'StashAway Pricing'!$A$2:$C$8,3,TRUE)+VLOOKUP(C100,'StashAway Pricing'!$A$2:$C$8,2,TRUE)*(C100-VLOOKUP(C100,'StashAway Pricing'!$A$2:$C$8,1,TRUE)))/12</f>
        <v>59.849538996217085</v>
      </c>
      <c r="H100" s="1">
        <f>IF(D100&lt;10000,D100*1%/12,IF(D100&lt;100000,D100*0.7%/12,D100*0.5%/12))</f>
        <v>45.32970559651168</v>
      </c>
      <c r="I100" s="1">
        <f>18/12+0.5%*E100/12</f>
        <v>47.130395133219814</v>
      </c>
      <c r="J100" s="5">
        <f>F100+J99</f>
        <v>7371.1449982402055</v>
      </c>
      <c r="K100" s="5">
        <f>G100+K99</f>
        <v>2717.5041462783056</v>
      </c>
      <c r="L100" s="5">
        <f>H100+L99</f>
        <v>2572.8403238794581</v>
      </c>
      <c r="M100" s="5">
        <f>I100+M99</f>
        <v>2044.2766832366012</v>
      </c>
    </row>
    <row r="101" spans="1:13" x14ac:dyDescent="0.3">
      <c r="A101">
        <f t="shared" si="1"/>
        <v>88</v>
      </c>
      <c r="B101" s="5">
        <f>B100*(1+$C$1/12)+$C$3-F100</f>
        <v>104742.28999647991</v>
      </c>
      <c r="C101" s="5">
        <f>C100*(1+$C$1/12)+$C$3-G100</f>
        <v>110122.23851987938</v>
      </c>
      <c r="D101" s="5">
        <f>D100*(1+$C$1/12)+$C$3-H100</f>
        <v>110289.92019318965</v>
      </c>
      <c r="E101" s="5">
        <f>E100*(1+$C$1/12)+$C$3-SUM(I98:I100)</f>
        <v>110921.04351560218</v>
      </c>
      <c r="F101" s="24">
        <f>B101*2%/12</f>
        <v>174.57048332746652</v>
      </c>
      <c r="G101" s="1">
        <f>(VLOOKUP(C101,'StashAway Pricing'!$A$2:$C$8,3,TRUE)+VLOOKUP(C101,'StashAway Pricing'!$A$2:$C$8,2,TRUE)*(C101-VLOOKUP(C101,'StashAway Pricing'!$A$2:$C$8,1,TRUE)))/12</f>
        <v>60.467599383283073</v>
      </c>
      <c r="H101" s="1">
        <f>IF(D101&lt;10000,D101*1%/12,IF(D101&lt;100000,D101*0.7%/12,D101*0.5%/12))</f>
        <v>45.954133413829027</v>
      </c>
      <c r="I101" s="1">
        <f>18/12+0.5%*E101/12</f>
        <v>47.717101464834251</v>
      </c>
      <c r="J101" s="5">
        <f>F101+J100</f>
        <v>7545.7154815676722</v>
      </c>
      <c r="K101" s="5">
        <f>G101+K100</f>
        <v>2777.9717456615886</v>
      </c>
      <c r="L101" s="5">
        <f>H101+L100</f>
        <v>2618.794457293287</v>
      </c>
      <c r="M101" s="5">
        <f>I101+M100</f>
        <v>2091.9937847014353</v>
      </c>
    </row>
    <row r="102" spans="1:13" x14ac:dyDescent="0.3">
      <c r="A102">
        <f t="shared" si="1"/>
        <v>89</v>
      </c>
      <c r="B102" s="5">
        <f>B101*(1+$C$1/12)+$C$3-F101</f>
        <v>106091.43096313484</v>
      </c>
      <c r="C102" s="5">
        <f>C101*(1+$C$1/12)+$C$3-G101</f>
        <v>111612.38211309549</v>
      </c>
      <c r="D102" s="5">
        <f>D101*(1+$C$1/12)+$C$3-H101</f>
        <v>111795.41566074175</v>
      </c>
      <c r="E102" s="5">
        <f>E101*(1+$C$1/12)+$C$3</f>
        <v>112475.64873318019</v>
      </c>
      <c r="F102" s="24">
        <f>B102*2%/12</f>
        <v>176.81905160522476</v>
      </c>
      <c r="G102" s="1">
        <f>(VLOOKUP(C102,'StashAway Pricing'!$A$2:$C$8,3,TRUE)+VLOOKUP(C102,'StashAway Pricing'!$A$2:$C$8,2,TRUE)*(C102-VLOOKUP(C102,'StashAway Pricing'!$A$2:$C$8,1,TRUE)))/12</f>
        <v>61.088492547123117</v>
      </c>
      <c r="H102" s="1">
        <f>IF(D102&lt;10000,D102*1%/12,IF(D102&lt;100000,D102*0.7%/12,D102*0.5%/12))</f>
        <v>46.581423191975738</v>
      </c>
      <c r="I102" s="1">
        <f>18/12+0.5%*E102/12</f>
        <v>48.364853638825082</v>
      </c>
      <c r="J102" s="5">
        <f>F102+J101</f>
        <v>7722.5345331728968</v>
      </c>
      <c r="K102" s="5">
        <f>G102+K101</f>
        <v>2839.0602382087118</v>
      </c>
      <c r="L102" s="5">
        <f>H102+L101</f>
        <v>2665.3758804852628</v>
      </c>
      <c r="M102" s="5">
        <f>I102+M101</f>
        <v>2140.3586383402603</v>
      </c>
    </row>
    <row r="103" spans="1:13" x14ac:dyDescent="0.3">
      <c r="A103">
        <f t="shared" si="1"/>
        <v>90</v>
      </c>
      <c r="B103" s="5">
        <f>B102*(1+$C$1/12)+$C$3-F102</f>
        <v>107445.06906634528</v>
      </c>
      <c r="C103" s="5">
        <f>C102*(1+$C$1/12)+$C$3-G102</f>
        <v>113109.35553111383</v>
      </c>
      <c r="D103" s="5">
        <f>D102*(1+$C$1/12)+$C$3-H102</f>
        <v>113307.81131585347</v>
      </c>
      <c r="E103" s="5">
        <f>E102*(1+$C$1/12)+$C$3</f>
        <v>114038.02697684609</v>
      </c>
      <c r="F103" s="24">
        <f>B103*2%/12</f>
        <v>179.07511511057547</v>
      </c>
      <c r="G103" s="1">
        <f>(VLOOKUP(C103,'StashAway Pricing'!$A$2:$C$8,3,TRUE)+VLOOKUP(C103,'StashAway Pricing'!$A$2:$C$8,2,TRUE)*(C103-VLOOKUP(C103,'StashAway Pricing'!$A$2:$C$8,1,TRUE)))/12</f>
        <v>61.712231471297429</v>
      </c>
      <c r="H103" s="1">
        <f>IF(D103&lt;10000,D103*1%/12,IF(D103&lt;100000,D103*0.7%/12,D103*0.5%/12))</f>
        <v>47.211588048272283</v>
      </c>
      <c r="I103" s="1">
        <f>18/12+0.5%*E103/12</f>
        <v>49.015844573685875</v>
      </c>
      <c r="J103" s="5">
        <f>F103+J102</f>
        <v>7901.6096482834719</v>
      </c>
      <c r="K103" s="5">
        <f>G103+K102</f>
        <v>2900.7724696800092</v>
      </c>
      <c r="L103" s="5">
        <f>H103+L102</f>
        <v>2712.5874685335352</v>
      </c>
      <c r="M103" s="5">
        <f>I103+M102</f>
        <v>2189.3744829139464</v>
      </c>
    </row>
    <row r="104" spans="1:13" x14ac:dyDescent="0.3">
      <c r="A104">
        <f t="shared" si="1"/>
        <v>91</v>
      </c>
      <c r="B104" s="5">
        <f>B103*(1+$C$1/12)+$C$3-F103</f>
        <v>108803.21929656641</v>
      </c>
      <c r="C104" s="5">
        <f>C103*(1+$C$1/12)+$C$3-G103</f>
        <v>114613.1900772981</v>
      </c>
      <c r="D104" s="5">
        <f>D103*(1+$C$1/12)+$C$3-H103</f>
        <v>114827.13878438446</v>
      </c>
      <c r="E104" s="5">
        <f>E103*(1+$C$1/12)+$C$3-SUM(I101:I103)</f>
        <v>115463.11931205296</v>
      </c>
      <c r="F104" s="24">
        <f>B104*2%/12</f>
        <v>181.33869882761067</v>
      </c>
      <c r="G104" s="1">
        <f>(VLOOKUP(C104,'StashAway Pricing'!$A$2:$C$8,3,TRUE)+VLOOKUP(C104,'StashAway Pricing'!$A$2:$C$8,2,TRUE)*(C104-VLOOKUP(C104,'StashAway Pricing'!$A$2:$C$8,1,TRUE)))/12</f>
        <v>62.338829198874208</v>
      </c>
      <c r="H104" s="1">
        <f>IF(D104&lt;10000,D104*1%/12,IF(D104&lt;100000,D104*0.7%/12,D104*0.5%/12))</f>
        <v>47.844641160160194</v>
      </c>
      <c r="I104" s="1">
        <f>18/12+0.5%*E104/12</f>
        <v>49.609633046688735</v>
      </c>
      <c r="J104" s="5">
        <f>F104+J103</f>
        <v>8082.9483471110825</v>
      </c>
      <c r="K104" s="5">
        <f>G104+K103</f>
        <v>2963.1112988788832</v>
      </c>
      <c r="L104" s="5">
        <f>H104+L103</f>
        <v>2760.4321096936956</v>
      </c>
      <c r="M104" s="5">
        <f>I104+M103</f>
        <v>2238.9841159606353</v>
      </c>
    </row>
    <row r="105" spans="1:13" x14ac:dyDescent="0.3">
      <c r="A105">
        <f t="shared" si="1"/>
        <v>92</v>
      </c>
      <c r="B105" s="5">
        <f>B104*(1+$C$1/12)+$C$3-F104</f>
        <v>110165.89669422162</v>
      </c>
      <c r="C105" s="5">
        <f>C104*(1+$C$1/12)+$C$3-G104</f>
        <v>116123.91719848569</v>
      </c>
      <c r="D105" s="5">
        <f>D104*(1+$C$1/12)+$C$3-H104</f>
        <v>116353.42983714621</v>
      </c>
      <c r="E105" s="5">
        <f>E104*(1+$C$1/12)+$C$3</f>
        <v>117040.43490861321</v>
      </c>
      <c r="F105" s="24">
        <f>B105*2%/12</f>
        <v>183.60982782370272</v>
      </c>
      <c r="G105" s="1">
        <f>(VLOOKUP(C105,'StashAway Pricing'!$A$2:$C$8,3,TRUE)+VLOOKUP(C105,'StashAway Pricing'!$A$2:$C$8,2,TRUE)*(C105-VLOOKUP(C105,'StashAway Pricing'!$A$2:$C$8,1,TRUE)))/12</f>
        <v>62.968298832702374</v>
      </c>
      <c r="H105" s="1">
        <f>IF(D105&lt;10000,D105*1%/12,IF(D105&lt;100000,D105*0.7%/12,D105*0.5%/12))</f>
        <v>48.480595765477581</v>
      </c>
      <c r="I105" s="1">
        <f>18/12+0.5%*E105/12</f>
        <v>50.266847878588841</v>
      </c>
      <c r="J105" s="5">
        <f>F105+J104</f>
        <v>8266.5581749347857</v>
      </c>
      <c r="K105" s="5">
        <f>G105+K104</f>
        <v>3026.0795977115854</v>
      </c>
      <c r="L105" s="5">
        <f>H105+L104</f>
        <v>2808.9127054591731</v>
      </c>
      <c r="M105" s="5">
        <f>I105+M104</f>
        <v>2289.2509638392244</v>
      </c>
    </row>
    <row r="106" spans="1:13" x14ac:dyDescent="0.3">
      <c r="A106">
        <f t="shared" si="1"/>
        <v>93</v>
      </c>
      <c r="B106" s="5">
        <f>B105*(1+$C$1/12)+$C$3-F105</f>
        <v>111533.11634986901</v>
      </c>
      <c r="C106" s="5">
        <f>C105*(1+$C$1/12)+$C$3-G105</f>
        <v>117641.56848564542</v>
      </c>
      <c r="D106" s="5">
        <f>D105*(1+$C$1/12)+$C$3-H105</f>
        <v>117886.71639056645</v>
      </c>
      <c r="E106" s="5">
        <f>E105*(1+$C$1/12)+$C$3</f>
        <v>118625.63708315627</v>
      </c>
      <c r="F106" s="24">
        <f>B106*2%/12</f>
        <v>185.88852724978167</v>
      </c>
      <c r="G106" s="1">
        <f>(VLOOKUP(C106,'StashAway Pricing'!$A$2:$C$8,3,TRUE)+VLOOKUP(C106,'StashAway Pricing'!$A$2:$C$8,2,TRUE)*(C106-VLOOKUP(C106,'StashAway Pricing'!$A$2:$C$8,1,TRUE)))/12</f>
        <v>63.600653535685588</v>
      </c>
      <c r="H106" s="1">
        <f>IF(D106&lt;10000,D106*1%/12,IF(D106&lt;100000,D106*0.7%/12,D106*0.5%/12))</f>
        <v>49.11946516273602</v>
      </c>
      <c r="I106" s="1">
        <f>18/12+0.5%*E106/12</f>
        <v>50.927348784648444</v>
      </c>
      <c r="J106" s="5">
        <f>F106+J105</f>
        <v>8452.4467021845667</v>
      </c>
      <c r="K106" s="5">
        <f>G106+K105</f>
        <v>3089.6802512472709</v>
      </c>
      <c r="L106" s="5">
        <f>H106+L105</f>
        <v>2858.0321706219092</v>
      </c>
      <c r="M106" s="5">
        <f>I106+M105</f>
        <v>2340.1783126238729</v>
      </c>
    </row>
    <row r="107" spans="1:13" x14ac:dyDescent="0.3">
      <c r="A107">
        <f t="shared" si="1"/>
        <v>94</v>
      </c>
      <c r="B107" s="5">
        <f>B106*(1+$C$1/12)+$C$3-F106</f>
        <v>112904.89340436856</v>
      </c>
      <c r="C107" s="5">
        <f>C106*(1+$C$1/12)+$C$3-G106</f>
        <v>119166.17567453794</v>
      </c>
      <c r="D107" s="5">
        <f>D106*(1+$C$1/12)+$C$3-H106</f>
        <v>119427.03050735654</v>
      </c>
      <c r="E107" s="5">
        <f>E106*(1+$C$1/12)+$C$3-SUM(I104:I106)</f>
        <v>120067.96143886211</v>
      </c>
      <c r="F107" s="24">
        <f>B107*2%/12</f>
        <v>188.17482234061427</v>
      </c>
      <c r="G107" s="1">
        <f>(VLOOKUP(C107,'StashAway Pricing'!$A$2:$C$8,3,TRUE)+VLOOKUP(C107,'StashAway Pricing'!$A$2:$C$8,2,TRUE)*(C107-VLOOKUP(C107,'StashAway Pricing'!$A$2:$C$8,1,TRUE)))/12</f>
        <v>64.235906531057466</v>
      </c>
      <c r="H107" s="1">
        <f>IF(D107&lt;10000,D107*1%/12,IF(D107&lt;100000,D107*0.7%/12,D107*0.5%/12))</f>
        <v>49.761262711398558</v>
      </c>
      <c r="I107" s="1">
        <f>18/12+0.5%*E107/12</f>
        <v>51.528317266192545</v>
      </c>
      <c r="J107" s="5">
        <f>F107+J106</f>
        <v>8640.6215245251806</v>
      </c>
      <c r="K107" s="5">
        <f>G107+K106</f>
        <v>3153.9161577783284</v>
      </c>
      <c r="L107" s="5">
        <f>H107+L106</f>
        <v>2907.7934333333078</v>
      </c>
      <c r="M107" s="5">
        <f>I107+M106</f>
        <v>2391.7066298900654</v>
      </c>
    </row>
    <row r="108" spans="1:13" x14ac:dyDescent="0.3">
      <c r="A108">
        <f t="shared" si="1"/>
        <v>95</v>
      </c>
      <c r="B108" s="5">
        <f>B107*(1+$C$1/12)+$C$3-F107</f>
        <v>114281.24304904976</v>
      </c>
      <c r="C108" s="5">
        <f>C107*(1+$C$1/12)+$C$3-G107</f>
        <v>120697.77064637956</v>
      </c>
      <c r="D108" s="5">
        <f>D107*(1+$C$1/12)+$C$3-H107</f>
        <v>120974.4043971819</v>
      </c>
      <c r="E108" s="5">
        <f>E107*(1+$C$1/12)+$C$3</f>
        <v>121668.30124605641</v>
      </c>
      <c r="F108" s="24">
        <f>B108*2%/12</f>
        <v>190.46873841508295</v>
      </c>
      <c r="G108" s="1">
        <f>(VLOOKUP(C108,'StashAway Pricing'!$A$2:$C$8,3,TRUE)+VLOOKUP(C108,'StashAway Pricing'!$A$2:$C$8,2,TRUE)*(C108-VLOOKUP(C108,'StashAway Pricing'!$A$2:$C$8,1,TRUE)))/12</f>
        <v>64.874071102658149</v>
      </c>
      <c r="H108" s="1">
        <f>IF(D108&lt;10000,D108*1%/12,IF(D108&lt;100000,D108*0.7%/12,D108*0.5%/12))</f>
        <v>50.406001832159127</v>
      </c>
      <c r="I108" s="1">
        <f>18/12+0.5%*E108/12</f>
        <v>52.195125519190164</v>
      </c>
      <c r="J108" s="5">
        <f>F108+J107</f>
        <v>8831.0902629402626</v>
      </c>
      <c r="K108" s="5">
        <f>G108+K107</f>
        <v>3218.7902288809864</v>
      </c>
      <c r="L108" s="5">
        <f>H108+L107</f>
        <v>2958.1994351654671</v>
      </c>
      <c r="M108" s="5">
        <f>I108+M107</f>
        <v>2443.9017554092557</v>
      </c>
    </row>
    <row r="109" spans="1:13" x14ac:dyDescent="0.3">
      <c r="A109">
        <f t="shared" si="1"/>
        <v>96</v>
      </c>
      <c r="B109" s="5">
        <f>B108*(1+$C$1/12)+$C$3-F108</f>
        <v>115662.18052587991</v>
      </c>
      <c r="C109" s="5">
        <f>C108*(1+$C$1/12)+$C$3-G108</f>
        <v>122236.38542850879</v>
      </c>
      <c r="D109" s="5">
        <f>D108*(1+$C$1/12)+$C$3-H108</f>
        <v>122528.87041733564</v>
      </c>
      <c r="E109" s="5">
        <f>E108*(1+$C$1/12)+$C$3</f>
        <v>123276.64275228667</v>
      </c>
      <c r="F109" s="24">
        <f>B109*2%/12</f>
        <v>192.77030087646654</v>
      </c>
      <c r="G109" s="1">
        <f>(VLOOKUP(C109,'StashAway Pricing'!$A$2:$C$8,3,TRUE)+VLOOKUP(C109,'StashAway Pricing'!$A$2:$C$8,2,TRUE)*(C109-VLOOKUP(C109,'StashAway Pricing'!$A$2:$C$8,1,TRUE)))/12</f>
        <v>65.515160595211995</v>
      </c>
      <c r="H109" s="1">
        <f>IF(D109&lt;10000,D109*1%/12,IF(D109&lt;100000,D109*0.7%/12,D109*0.5%/12))</f>
        <v>51.053696007223181</v>
      </c>
      <c r="I109" s="1">
        <f>18/12+0.5%*E109/12</f>
        <v>52.865267813452782</v>
      </c>
      <c r="J109" s="5">
        <f>F109+J108</f>
        <v>9023.8605638167282</v>
      </c>
      <c r="K109" s="5">
        <f>G109+K108</f>
        <v>3284.3053894761983</v>
      </c>
      <c r="L109" s="5">
        <f>H109+L108</f>
        <v>3009.2531311726902</v>
      </c>
      <c r="M109" s="5">
        <f>I109+M108</f>
        <v>2496.7670232227083</v>
      </c>
    </row>
    <row r="110" spans="1:13" x14ac:dyDescent="0.3">
      <c r="A110">
        <f t="shared" si="1"/>
        <v>97</v>
      </c>
      <c r="B110" s="5">
        <f>B109*(1+$C$1/12)+$C$3-F109</f>
        <v>117047.72112763283</v>
      </c>
      <c r="C110" s="5">
        <f>C109*(1+$C$1/12)+$C$3-G109</f>
        <v>123782.05219505611</v>
      </c>
      <c r="D110" s="5">
        <f>D109*(1+$C$1/12)+$C$3-H109</f>
        <v>124090.46107341508</v>
      </c>
      <c r="E110" s="5">
        <f>E109*(1+$C$1/12)+$C$3-SUM(I107:I109)</f>
        <v>124736.43725544926</v>
      </c>
      <c r="F110" s="24">
        <f>B110*2%/12</f>
        <v>195.07953521272137</v>
      </c>
      <c r="G110" s="1">
        <f>(VLOOKUP(C110,'StashAway Pricing'!$A$2:$C$8,3,TRUE)+VLOOKUP(C110,'StashAway Pricing'!$A$2:$C$8,2,TRUE)*(C110-VLOOKUP(C110,'StashAway Pricing'!$A$2:$C$8,1,TRUE)))/12</f>
        <v>66.159188414606717</v>
      </c>
      <c r="H110" s="1">
        <f>IF(D110&lt;10000,D110*1%/12,IF(D110&lt;100000,D110*0.7%/12,D110*0.5%/12))</f>
        <v>51.704358780589615</v>
      </c>
      <c r="I110" s="1">
        <f>18/12+0.5%*E110/12</f>
        <v>53.473515523103856</v>
      </c>
      <c r="J110" s="5">
        <f>F110+J109</f>
        <v>9218.9400990294489</v>
      </c>
      <c r="K110" s="5">
        <f>G110+K109</f>
        <v>3350.4645778908052</v>
      </c>
      <c r="L110" s="5">
        <f>H110+L109</f>
        <v>3060.9574899532799</v>
      </c>
      <c r="M110" s="5">
        <f>I110+M109</f>
        <v>2550.240538745812</v>
      </c>
    </row>
    <row r="111" spans="1:13" x14ac:dyDescent="0.3">
      <c r="A111">
        <f t="shared" si="1"/>
        <v>98</v>
      </c>
      <c r="B111" s="5">
        <f>B110*(1+$C$1/12)+$C$3-F110</f>
        <v>118437.88019805826</v>
      </c>
      <c r="C111" s="5">
        <f>C110*(1+$C$1/12)+$C$3-G110</f>
        <v>125334.80326761678</v>
      </c>
      <c r="D111" s="5">
        <f>D110*(1+$C$1/12)+$C$3-H110</f>
        <v>125659.20902000154</v>
      </c>
      <c r="E111" s="5">
        <f>E110*(1+$C$1/12)+$C$3</f>
        <v>126360.11944172649</v>
      </c>
      <c r="F111" s="24">
        <f>B111*2%/12</f>
        <v>197.39646699676379</v>
      </c>
      <c r="G111" s="1">
        <f>(VLOOKUP(C111,'StashAway Pricing'!$A$2:$C$8,3,TRUE)+VLOOKUP(C111,'StashAway Pricing'!$A$2:$C$8,2,TRUE)*(C111-VLOOKUP(C111,'StashAway Pricing'!$A$2:$C$8,1,TRUE)))/12</f>
        <v>66.806168028173659</v>
      </c>
      <c r="H111" s="1">
        <f>IF(D111&lt;10000,D111*1%/12,IF(D111&lt;100000,D111*0.7%/12,D111*0.5%/12))</f>
        <v>52.358003758333979</v>
      </c>
      <c r="I111" s="1">
        <f>18/12+0.5%*E111/12</f>
        <v>54.150049767386037</v>
      </c>
      <c r="J111" s="5">
        <f>F111+J110</f>
        <v>9416.3365660262134</v>
      </c>
      <c r="K111" s="5">
        <f>G111+K110</f>
        <v>3417.2707459189787</v>
      </c>
      <c r="L111" s="5">
        <f>H111+L110</f>
        <v>3113.3154937116137</v>
      </c>
      <c r="M111" s="5">
        <f>I111+M110</f>
        <v>2604.3905885131981</v>
      </c>
    </row>
    <row r="112" spans="1:13" x14ac:dyDescent="0.3">
      <c r="A112">
        <f t="shared" si="1"/>
        <v>99</v>
      </c>
      <c r="B112" s="5">
        <f>B111*(1+$C$1/12)+$C$3-F111</f>
        <v>119832.67313205177</v>
      </c>
      <c r="C112" s="5">
        <f>C111*(1+$C$1/12)+$C$3-G111</f>
        <v>126894.67111592669</v>
      </c>
      <c r="D112" s="5">
        <f>D111*(1+$C$1/12)+$C$3-H111</f>
        <v>127235.1470613432</v>
      </c>
      <c r="E112" s="5">
        <f>E111*(1+$C$1/12)+$C$3</f>
        <v>127991.92003893512</v>
      </c>
      <c r="F112" s="24">
        <f>B112*2%/12</f>
        <v>199.72112188675294</v>
      </c>
      <c r="G112" s="1">
        <f>(VLOOKUP(C112,'StashAway Pricing'!$A$2:$C$8,3,TRUE)+VLOOKUP(C112,'StashAway Pricing'!$A$2:$C$8,2,TRUE)*(C112-VLOOKUP(C112,'StashAway Pricing'!$A$2:$C$8,1,TRUE)))/12</f>
        <v>67.456112964969449</v>
      </c>
      <c r="H112" s="1">
        <f>IF(D112&lt;10000,D112*1%/12,IF(D112&lt;100000,D112*0.7%/12,D112*0.5%/12))</f>
        <v>53.014644608893001</v>
      </c>
      <c r="I112" s="1">
        <f>18/12+0.5%*E112/12</f>
        <v>54.829966682889626</v>
      </c>
      <c r="J112" s="5">
        <f>F112+J111</f>
        <v>9616.0576879129658</v>
      </c>
      <c r="K112" s="5">
        <f>G112+K111</f>
        <v>3484.7268588839484</v>
      </c>
      <c r="L112" s="5">
        <f>H112+L111</f>
        <v>3166.3301383205066</v>
      </c>
      <c r="M112" s="5">
        <f>I112+M111</f>
        <v>2659.2205551960878</v>
      </c>
    </row>
    <row r="113" spans="1:13" x14ac:dyDescent="0.3">
      <c r="A113">
        <f t="shared" si="1"/>
        <v>100</v>
      </c>
      <c r="B113" s="5">
        <f>B112*(1+$C$1/12)+$C$3-F112</f>
        <v>121232.11537582526</v>
      </c>
      <c r="C113" s="5">
        <f>C112*(1+$C$1/12)+$C$3-G112</f>
        <v>128461.68835854135</v>
      </c>
      <c r="D113" s="5">
        <f>D112*(1+$C$1/12)+$C$3-H112</f>
        <v>128818.30815204102</v>
      </c>
      <c r="E113" s="5">
        <f>E112*(1+$C$1/12)+$C$3-SUM(I110:I112)</f>
        <v>129469.4261071564</v>
      </c>
      <c r="F113" s="24">
        <f>B113*2%/12</f>
        <v>202.05352562637543</v>
      </c>
      <c r="G113" s="1">
        <f>(VLOOKUP(C113,'StashAway Pricing'!$A$2:$C$8,3,TRUE)+VLOOKUP(C113,'StashAway Pricing'!$A$2:$C$8,2,TRUE)*(C113-VLOOKUP(C113,'StashAway Pricing'!$A$2:$C$8,1,TRUE)))/12</f>
        <v>68.109036816058889</v>
      </c>
      <c r="H113" s="1">
        <f>IF(D113&lt;10000,D113*1%/12,IF(D113&lt;100000,D113*0.7%/12,D113*0.5%/12))</f>
        <v>53.674295063350428</v>
      </c>
      <c r="I113" s="1">
        <f>18/12+0.5%*E113/12</f>
        <v>55.445594211315161</v>
      </c>
      <c r="J113" s="5">
        <f>F113+J112</f>
        <v>9818.1112135393414</v>
      </c>
      <c r="K113" s="5">
        <f>G113+K112</f>
        <v>3552.8358957000073</v>
      </c>
      <c r="L113" s="5">
        <f>H113+L112</f>
        <v>3220.0044333838568</v>
      </c>
      <c r="M113" s="5">
        <f>I113+M112</f>
        <v>2714.6661494074028</v>
      </c>
    </row>
    <row r="114" spans="1:13" x14ac:dyDescent="0.3">
      <c r="A114">
        <f t="shared" si="1"/>
        <v>101</v>
      </c>
      <c r="B114" s="5">
        <f>B113*(1+$C$1/12)+$C$3-F113</f>
        <v>122636.22242707801</v>
      </c>
      <c r="C114" s="5">
        <f>C113*(1+$C$1/12)+$C$3-G113</f>
        <v>130035.88776351797</v>
      </c>
      <c r="D114" s="5">
        <f>D113*(1+$C$1/12)+$C$3-H113</f>
        <v>130408.72539773786</v>
      </c>
      <c r="E114" s="5">
        <f>E113*(1+$C$1/12)+$C$3</f>
        <v>131116.77323769216</v>
      </c>
      <c r="F114" s="24">
        <f>B114*2%/12</f>
        <v>204.39370404513002</v>
      </c>
      <c r="G114" s="1">
        <f>(VLOOKUP(C114,'StashAway Pricing'!$A$2:$C$8,3,TRUE)+VLOOKUP(C114,'StashAway Pricing'!$A$2:$C$8,2,TRUE)*(C114-VLOOKUP(C114,'StashAway Pricing'!$A$2:$C$8,1,TRUE)))/12</f>
        <v>68.764953234799151</v>
      </c>
      <c r="H114" s="1">
        <f>IF(D114&lt;10000,D114*1%/12,IF(D114&lt;100000,D114*0.7%/12,D114*0.5%/12))</f>
        <v>54.336968915724107</v>
      </c>
      <c r="I114" s="1">
        <f>18/12+0.5%*E114/12</f>
        <v>56.1319888490384</v>
      </c>
      <c r="J114" s="5">
        <f>F114+J113</f>
        <v>10022.504917584471</v>
      </c>
      <c r="K114" s="5">
        <f>G114+K113</f>
        <v>3621.6008489348064</v>
      </c>
      <c r="L114" s="5">
        <f>H114+L113</f>
        <v>3274.3414022995807</v>
      </c>
      <c r="M114" s="5">
        <f>I114+M113</f>
        <v>2770.7981382564412</v>
      </c>
    </row>
    <row r="115" spans="1:13" x14ac:dyDescent="0.3">
      <c r="A115">
        <f t="shared" si="1"/>
        <v>102</v>
      </c>
      <c r="B115" s="5">
        <f>B114*(1+$C$1/12)+$C$3-F114</f>
        <v>124045.00983516827</v>
      </c>
      <c r="C115" s="5">
        <f>C114*(1+$C$1/12)+$C$3-G114</f>
        <v>131617.30224910076</v>
      </c>
      <c r="D115" s="5">
        <f>D114*(1+$C$1/12)+$C$3-H114</f>
        <v>132006.43205581082</v>
      </c>
      <c r="E115" s="5">
        <f>E114*(1+$C$1/12)+$C$3</f>
        <v>132772.35710388061</v>
      </c>
      <c r="F115" s="24">
        <f>B115*2%/12</f>
        <v>206.7416830586138</v>
      </c>
      <c r="G115" s="1">
        <f>(VLOOKUP(C115,'StashAway Pricing'!$A$2:$C$8,3,TRUE)+VLOOKUP(C115,'StashAway Pricing'!$A$2:$C$8,2,TRUE)*(C115-VLOOKUP(C115,'StashAway Pricing'!$A$2:$C$8,1,TRUE)))/12</f>
        <v>69.423875937125317</v>
      </c>
      <c r="H115" s="1">
        <f>IF(D115&lt;10000,D115*1%/12,IF(D115&lt;100000,D115*0.7%/12,D115*0.5%/12))</f>
        <v>55.002680023254506</v>
      </c>
      <c r="I115" s="1">
        <f>18/12+0.5%*E115/12</f>
        <v>56.821815459950251</v>
      </c>
      <c r="J115" s="5">
        <f>F115+J114</f>
        <v>10229.246600643084</v>
      </c>
      <c r="K115" s="5">
        <f>G115+K114</f>
        <v>3691.0247248719315</v>
      </c>
      <c r="L115" s="5">
        <f>H115+L114</f>
        <v>3329.3440823228352</v>
      </c>
      <c r="M115" s="5">
        <f>I115+M114</f>
        <v>2827.6199537163916</v>
      </c>
    </row>
    <row r="116" spans="1:13" x14ac:dyDescent="0.3">
      <c r="A116">
        <f t="shared" si="1"/>
        <v>103</v>
      </c>
      <c r="B116" s="5">
        <f>B115*(1+$C$1/12)+$C$3-F115</f>
        <v>125458.49320128548</v>
      </c>
      <c r="C116" s="5">
        <f>C115*(1+$C$1/12)+$C$3-G115</f>
        <v>133205.96488440913</v>
      </c>
      <c r="D116" s="5">
        <f>D115*(1+$C$1/12)+$C$3-H115</f>
        <v>133611.46153606661</v>
      </c>
      <c r="E116" s="5">
        <f>E115*(1+$C$1/12)+$C$3-SUM(I113:I115)</f>
        <v>134267.81949087972</v>
      </c>
      <c r="F116" s="24">
        <f>B116*2%/12</f>
        <v>209.09748866880912</v>
      </c>
      <c r="G116" s="1">
        <f>(VLOOKUP(C116,'StashAway Pricing'!$A$2:$C$8,3,TRUE)+VLOOKUP(C116,'StashAway Pricing'!$A$2:$C$8,2,TRUE)*(C116-VLOOKUP(C116,'StashAway Pricing'!$A$2:$C$8,1,TRUE)))/12</f>
        <v>70.085818701837141</v>
      </c>
      <c r="H116" s="1">
        <f>IF(D116&lt;10000,D116*1%/12,IF(D116&lt;100000,D116*0.7%/12,D116*0.5%/12))</f>
        <v>55.671442306694416</v>
      </c>
      <c r="I116" s="1">
        <f>18/12+0.5%*E116/12</f>
        <v>57.444924787866547</v>
      </c>
      <c r="J116" s="5">
        <f>F116+J115</f>
        <v>10438.344089311893</v>
      </c>
      <c r="K116" s="5">
        <f>G116+K115</f>
        <v>3761.1105435737686</v>
      </c>
      <c r="L116" s="5">
        <f>H116+L115</f>
        <v>3385.0155246295299</v>
      </c>
      <c r="M116" s="5">
        <f>I116+M115</f>
        <v>2885.0648785042581</v>
      </c>
    </row>
    <row r="117" spans="1:13" x14ac:dyDescent="0.3">
      <c r="A117">
        <f t="shared" si="1"/>
        <v>104</v>
      </c>
      <c r="B117" s="5">
        <f>B116*(1+$C$1/12)+$C$3-F116</f>
        <v>126876.6881786231</v>
      </c>
      <c r="C117" s="5">
        <f>C116*(1+$C$1/12)+$C$3-G116</f>
        <v>134801.90889012933</v>
      </c>
      <c r="D117" s="5">
        <f>D116*(1+$C$1/12)+$C$3-H116</f>
        <v>135223.84740144023</v>
      </c>
      <c r="E117" s="5">
        <f>E116*(1+$C$1/12)+$C$3</f>
        <v>135939.1585883341</v>
      </c>
      <c r="F117" s="24">
        <f>B117*2%/12</f>
        <v>211.46114696437181</v>
      </c>
      <c r="G117" s="1">
        <f>(VLOOKUP(C117,'StashAway Pricing'!$A$2:$C$8,3,TRUE)+VLOOKUP(C117,'StashAway Pricing'!$A$2:$C$8,2,TRUE)*(C117-VLOOKUP(C117,'StashAway Pricing'!$A$2:$C$8,1,TRUE)))/12</f>
        <v>70.750795370887218</v>
      </c>
      <c r="H117" s="1">
        <f>IF(D117&lt;10000,D117*1%/12,IF(D117&lt;100000,D117*0.7%/12,D117*0.5%/12))</f>
        <v>56.343269750600093</v>
      </c>
      <c r="I117" s="1">
        <f>18/12+0.5%*E117/12</f>
        <v>58.141316078472549</v>
      </c>
      <c r="J117" s="5">
        <f>F117+J116</f>
        <v>10649.805236276265</v>
      </c>
      <c r="K117" s="5">
        <f>G117+K116</f>
        <v>3831.8613389446559</v>
      </c>
      <c r="L117" s="5">
        <f>H117+L116</f>
        <v>3441.3587943801299</v>
      </c>
      <c r="M117" s="5">
        <f>I117+M116</f>
        <v>2943.2061945827309</v>
      </c>
    </row>
    <row r="118" spans="1:13" x14ac:dyDescent="0.3">
      <c r="A118">
        <f t="shared" si="1"/>
        <v>105</v>
      </c>
      <c r="B118" s="5">
        <f>B117*(1+$C$1/12)+$C$3-F117</f>
        <v>128299.61047255182</v>
      </c>
      <c r="C118" s="5">
        <f>C117*(1+$C$1/12)+$C$3-G117</f>
        <v>136405.16763920907</v>
      </c>
      <c r="D118" s="5">
        <f>D117*(1+$C$1/12)+$C$3-H117</f>
        <v>136843.62336869683</v>
      </c>
      <c r="E118" s="5">
        <f>E117*(1+$C$1/12)+$C$3</f>
        <v>137618.85438127577</v>
      </c>
      <c r="F118" s="24">
        <f>B118*2%/12</f>
        <v>213.83268412091971</v>
      </c>
      <c r="G118" s="1">
        <f>(VLOOKUP(C118,'StashAway Pricing'!$A$2:$C$8,3,TRUE)+VLOOKUP(C118,'StashAway Pricing'!$A$2:$C$8,2,TRUE)*(C118-VLOOKUP(C118,'StashAway Pricing'!$A$2:$C$8,1,TRUE)))/12</f>
        <v>71.418819849670442</v>
      </c>
      <c r="H118" s="1">
        <f>IF(D118&lt;10000,D118*1%/12,IF(D118&lt;100000,D118*0.7%/12,D118*0.5%/12))</f>
        <v>57.018176403623677</v>
      </c>
      <c r="I118" s="1">
        <f>18/12+0.5%*E118/12</f>
        <v>58.841189325531566</v>
      </c>
      <c r="J118" s="5">
        <f>F118+J117</f>
        <v>10863.637920397185</v>
      </c>
      <c r="K118" s="5">
        <f>G118+K117</f>
        <v>3903.2801587943263</v>
      </c>
      <c r="L118" s="5">
        <f>H118+L117</f>
        <v>3498.3769707837537</v>
      </c>
      <c r="M118" s="5">
        <f>I118+M117</f>
        <v>3002.0473839082624</v>
      </c>
    </row>
    <row r="119" spans="1:13" x14ac:dyDescent="0.3">
      <c r="A119">
        <f t="shared" si="1"/>
        <v>106</v>
      </c>
      <c r="B119" s="5">
        <f>B118*(1+$C$1/12)+$C$3-F118</f>
        <v>129727.27584079365</v>
      </c>
      <c r="C119" s="5">
        <f>C118*(1+$C$1/12)+$C$3-G118</f>
        <v>138015.77465755545</v>
      </c>
      <c r="D119" s="5">
        <f>D118*(1+$C$1/12)+$C$3-H118</f>
        <v>138470.82330913667</v>
      </c>
      <c r="E119" s="5">
        <f>E118*(1+$C$1/12)+$C$3-SUM(I116:I118)</f>
        <v>139132.52122299027</v>
      </c>
      <c r="F119" s="24">
        <f>B119*2%/12</f>
        <v>216.21212640132273</v>
      </c>
      <c r="G119" s="1">
        <f>(VLOOKUP(C119,'StashAway Pricing'!$A$2:$C$8,3,TRUE)+VLOOKUP(C119,'StashAway Pricing'!$A$2:$C$8,2,TRUE)*(C119-VLOOKUP(C119,'StashAway Pricing'!$A$2:$C$8,1,TRUE)))/12</f>
        <v>72.089906107314775</v>
      </c>
      <c r="H119" s="1">
        <f>IF(D119&lt;10000,D119*1%/12,IF(D119&lt;100000,D119*0.7%/12,D119*0.5%/12))</f>
        <v>57.696176378806946</v>
      </c>
      <c r="I119" s="1">
        <f>18/12+0.5%*E119/12</f>
        <v>59.471883842912611</v>
      </c>
      <c r="J119" s="5">
        <f>F119+J118</f>
        <v>11079.850046798507</v>
      </c>
      <c r="K119" s="5">
        <f>G119+K118</f>
        <v>3975.3700649016409</v>
      </c>
      <c r="L119" s="5">
        <f>H119+L118</f>
        <v>3556.0731471625604</v>
      </c>
      <c r="M119" s="5">
        <f>I119+M118</f>
        <v>3061.519267751175</v>
      </c>
    </row>
    <row r="120" spans="1:13" x14ac:dyDescent="0.3">
      <c r="A120">
        <f t="shared" si="1"/>
        <v>107</v>
      </c>
      <c r="B120" s="5">
        <f>B119*(1+$C$1/12)+$C$3-F119</f>
        <v>131159.7000935963</v>
      </c>
      <c r="C120" s="5">
        <f>C119*(1+$C$1/12)+$C$3-G119</f>
        <v>139633.7636247359</v>
      </c>
      <c r="D120" s="5">
        <f>D119*(1+$C$1/12)+$C$3-H119</f>
        <v>140105.48124930353</v>
      </c>
      <c r="E120" s="5">
        <f>E119*(1+$C$1/12)+$C$3</f>
        <v>140828.1838291052</v>
      </c>
      <c r="F120" s="24">
        <f>B120*2%/12</f>
        <v>218.59950015599384</v>
      </c>
      <c r="G120" s="1">
        <f>(VLOOKUP(C120,'StashAway Pricing'!$A$2:$C$8,3,TRUE)+VLOOKUP(C120,'StashAway Pricing'!$A$2:$C$8,2,TRUE)*(C120-VLOOKUP(C120,'StashAway Pricing'!$A$2:$C$8,1,TRUE)))/12</f>
        <v>72.764068176973296</v>
      </c>
      <c r="H120" s="1">
        <f>IF(D120&lt;10000,D120*1%/12,IF(D120&lt;100000,D120*0.7%/12,D120*0.5%/12))</f>
        <v>58.37728385387647</v>
      </c>
      <c r="I120" s="1">
        <f>18/12+0.5%*E120/12</f>
        <v>60.178409928793833</v>
      </c>
      <c r="J120" s="5">
        <f>F120+J119</f>
        <v>11298.4495469545</v>
      </c>
      <c r="K120" s="5">
        <f>G120+K119</f>
        <v>4048.1341330786145</v>
      </c>
      <c r="L120" s="5">
        <f>H120+L119</f>
        <v>3614.4504310164371</v>
      </c>
      <c r="M120" s="5">
        <f>I120+M119</f>
        <v>3121.6976776799688</v>
      </c>
    </row>
    <row r="121" spans="1:13" x14ac:dyDescent="0.3">
      <c r="A121">
        <f t="shared" si="1"/>
        <v>108</v>
      </c>
      <c r="B121" s="5">
        <f>B120*(1+$C$1/12)+$C$3-F120</f>
        <v>132596.89909390826</v>
      </c>
      <c r="C121" s="5">
        <f>C120*(1+$C$1/12)+$C$3-G120</f>
        <v>141259.1683746826</v>
      </c>
      <c r="D121" s="5">
        <f>D120*(1+$C$1/12)+$C$3-H120</f>
        <v>141747.63137169613</v>
      </c>
      <c r="E121" s="5">
        <f>E120*(1+$C$1/12)+$C$3</f>
        <v>142532.32474825071</v>
      </c>
      <c r="F121" s="24">
        <f>B121*2%/12</f>
        <v>220.99483182318045</v>
      </c>
      <c r="G121" s="1">
        <f>(VLOOKUP(C121,'StashAway Pricing'!$A$2:$C$8,3,TRUE)+VLOOKUP(C121,'StashAway Pricing'!$A$2:$C$8,2,TRUE)*(C121-VLOOKUP(C121,'StashAway Pricing'!$A$2:$C$8,1,TRUE)))/12</f>
        <v>73.441320156117754</v>
      </c>
      <c r="H121" s="1">
        <f>IF(D121&lt;10000,D121*1%/12,IF(D121&lt;100000,D121*0.7%/12,D121*0.5%/12))</f>
        <v>59.061513071540055</v>
      </c>
      <c r="I121" s="1">
        <f>18/12+0.5%*E121/12</f>
        <v>60.888468645104467</v>
      </c>
      <c r="J121" s="5">
        <f>F121+J120</f>
        <v>11519.44437877768</v>
      </c>
      <c r="K121" s="5">
        <f>G121+K120</f>
        <v>4121.5754532347319</v>
      </c>
      <c r="L121" s="5">
        <f>H121+L120</f>
        <v>3673.5119440879771</v>
      </c>
      <c r="M121" s="5">
        <f>I121+M120</f>
        <v>3182.5861463250731</v>
      </c>
    </row>
    <row r="122" spans="1:13" x14ac:dyDescent="0.3">
      <c r="A122">
        <f t="shared" si="1"/>
        <v>109</v>
      </c>
      <c r="B122" s="5">
        <f>B121*(1+$C$1/12)+$C$3-F121</f>
        <v>134038.88875755458</v>
      </c>
      <c r="C122" s="5">
        <f>C121*(1+$C$1/12)+$C$3-G121</f>
        <v>142892.02289639987</v>
      </c>
      <c r="D122" s="5">
        <f>D121*(1+$C$1/12)+$C$3-H121</f>
        <v>143397.30801548305</v>
      </c>
      <c r="E122" s="5">
        <f>E121*(1+$C$1/12)+$C$3-SUM(I119:I121)</f>
        <v>144064.44760957515</v>
      </c>
      <c r="F122" s="24">
        <f>B122*2%/12</f>
        <v>223.39814792925765</v>
      </c>
      <c r="G122" s="1">
        <f>(VLOOKUP(C122,'StashAway Pricing'!$A$2:$C$8,3,TRUE)+VLOOKUP(C122,'StashAway Pricing'!$A$2:$C$8,2,TRUE)*(C122-VLOOKUP(C122,'StashAway Pricing'!$A$2:$C$8,1,TRUE)))/12</f>
        <v>74.121676206833271</v>
      </c>
      <c r="H122" s="1">
        <f>IF(D122&lt;10000,D122*1%/12,IF(D122&lt;100000,D122*0.7%/12,D122*0.5%/12))</f>
        <v>59.748878339784603</v>
      </c>
      <c r="I122" s="1">
        <f>18/12+0.5%*E122/12</f>
        <v>61.526853170656317</v>
      </c>
      <c r="J122" s="5">
        <f>F122+J121</f>
        <v>11742.842526706938</v>
      </c>
      <c r="K122" s="5">
        <f>G122+K121</f>
        <v>4195.6971294415653</v>
      </c>
      <c r="L122" s="5">
        <f>H122+L121</f>
        <v>3733.2608224277619</v>
      </c>
      <c r="M122" s="5">
        <f>I122+M121</f>
        <v>3244.1129994957296</v>
      </c>
    </row>
    <row r="123" spans="1:13" x14ac:dyDescent="0.3">
      <c r="A123">
        <f t="shared" si="1"/>
        <v>110</v>
      </c>
      <c r="B123" s="5">
        <f>B122*(1+$C$1/12)+$C$3-F122</f>
        <v>135485.68505341309</v>
      </c>
      <c r="C123" s="5">
        <f>C122*(1+$C$1/12)+$C$3-G122</f>
        <v>144532.36133467502</v>
      </c>
      <c r="D123" s="5">
        <f>D122*(1+$C$1/12)+$C$3-H122</f>
        <v>145054.54567722068</v>
      </c>
      <c r="E123" s="5">
        <f>E122*(1+$C$1/12)+$C$3</f>
        <v>145784.76984762301</v>
      </c>
      <c r="F123" s="24">
        <f>B123*2%/12</f>
        <v>225.80947508902182</v>
      </c>
      <c r="G123" s="1">
        <f>(VLOOKUP(C123,'StashAway Pricing'!$A$2:$C$8,3,TRUE)+VLOOKUP(C123,'StashAway Pricing'!$A$2:$C$8,2,TRUE)*(C123-VLOOKUP(C123,'StashAway Pricing'!$A$2:$C$8,1,TRUE)))/12</f>
        <v>74.805150556114597</v>
      </c>
      <c r="H123" s="1">
        <f>IF(D123&lt;10000,D123*1%/12,IF(D123&lt;100000,D123*0.7%/12,D123*0.5%/12))</f>
        <v>60.439394032175279</v>
      </c>
      <c r="I123" s="1">
        <f>18/12+0.5%*E123/12</f>
        <v>62.243654103176254</v>
      </c>
      <c r="J123" s="5">
        <f>F123+J122</f>
        <v>11968.652001795959</v>
      </c>
      <c r="K123" s="5">
        <f>G123+K122</f>
        <v>4270.5022799976796</v>
      </c>
      <c r="L123" s="5">
        <f>H123+L122</f>
        <v>3793.7002164599371</v>
      </c>
      <c r="M123" s="5">
        <f>I123+M122</f>
        <v>3306.3566535989057</v>
      </c>
    </row>
    <row r="124" spans="1:13" x14ac:dyDescent="0.3">
      <c r="A124">
        <f t="shared" si="1"/>
        <v>111</v>
      </c>
      <c r="B124" s="5">
        <f>B123*(1+$C$1/12)+$C$3-F123</f>
        <v>136937.30400359113</v>
      </c>
      <c r="C124" s="5">
        <f>C123*(1+$C$1/12)+$C$3-G123</f>
        <v>146180.21799079227</v>
      </c>
      <c r="D124" s="5">
        <f>D123*(1+$C$1/12)+$C$3-H123</f>
        <v>146719.37901157461</v>
      </c>
      <c r="E124" s="5">
        <f>E123*(1+$C$1/12)+$C$3</f>
        <v>147513.69369686113</v>
      </c>
      <c r="F124" s="24">
        <f>B124*2%/12</f>
        <v>228.22884000598523</v>
      </c>
      <c r="G124" s="1">
        <f>(VLOOKUP(C124,'StashAway Pricing'!$A$2:$C$8,3,TRUE)+VLOOKUP(C124,'StashAway Pricing'!$A$2:$C$8,2,TRUE)*(C124-VLOOKUP(C124,'StashAway Pricing'!$A$2:$C$8,1,TRUE)))/12</f>
        <v>75.491757496163444</v>
      </c>
      <c r="H124" s="1">
        <f>IF(D124&lt;10000,D124*1%/12,IF(D124&lt;100000,D124*0.7%/12,D124*0.5%/12))</f>
        <v>61.133074588156092</v>
      </c>
      <c r="I124" s="1">
        <f>18/12+0.5%*E124/12</f>
        <v>62.964039040358806</v>
      </c>
      <c r="J124" s="5">
        <f>F124+J123</f>
        <v>12196.880841801945</v>
      </c>
      <c r="K124" s="5">
        <f>G124+K123</f>
        <v>4345.9940374938433</v>
      </c>
      <c r="L124" s="5">
        <f>H124+L123</f>
        <v>3854.8332910480931</v>
      </c>
      <c r="M124" s="5">
        <f>I124+M123</f>
        <v>3369.3206926392645</v>
      </c>
    </row>
    <row r="125" spans="1:13" x14ac:dyDescent="0.3">
      <c r="A125">
        <f t="shared" si="1"/>
        <v>112</v>
      </c>
      <c r="B125" s="5">
        <f>B124*(1+$C$1/12)+$C$3-F124</f>
        <v>138393.76168360308</v>
      </c>
      <c r="C125" s="5">
        <f>C124*(1+$C$1/12)+$C$3-G124</f>
        <v>147835.62732325005</v>
      </c>
      <c r="D125" s="5">
        <f>D124*(1+$C$1/12)+$C$3-H124</f>
        <v>148391.84283204432</v>
      </c>
      <c r="E125" s="5">
        <f>E124*(1+$C$1/12)+$C$3-SUM(I122:I124)</f>
        <v>149064.52761903123</v>
      </c>
      <c r="F125" s="24">
        <f>B125*2%/12</f>
        <v>230.65626947267182</v>
      </c>
      <c r="G125" s="1">
        <f>(VLOOKUP(C125,'StashAway Pricing'!$A$2:$C$8,3,TRUE)+VLOOKUP(C125,'StashAway Pricing'!$A$2:$C$8,2,TRUE)*(C125-VLOOKUP(C125,'StashAway Pricing'!$A$2:$C$8,1,TRUE)))/12</f>
        <v>76.181511384687525</v>
      </c>
      <c r="H125" s="1">
        <f>IF(D125&lt;10000,D125*1%/12,IF(D125&lt;100000,D125*0.7%/12,D125*0.5%/12))</f>
        <v>61.829934513351795</v>
      </c>
      <c r="I125" s="1">
        <f>18/12+0.5%*E125/12</f>
        <v>63.610219841263017</v>
      </c>
      <c r="J125" s="5">
        <f>F125+J124</f>
        <v>12427.537111274618</v>
      </c>
      <c r="K125" s="5">
        <f>G125+K124</f>
        <v>4422.1755488785311</v>
      </c>
      <c r="L125" s="5">
        <f>H125+L124</f>
        <v>3916.663225561445</v>
      </c>
      <c r="M125" s="5">
        <f>I125+M124</f>
        <v>3432.9309124805277</v>
      </c>
    </row>
    <row r="126" spans="1:13" x14ac:dyDescent="0.3">
      <c r="A126">
        <f t="shared" si="1"/>
        <v>113</v>
      </c>
      <c r="B126" s="5">
        <f>B125*(1+$C$1/12)+$C$3-F125</f>
        <v>139855.0742225484</v>
      </c>
      <c r="C126" s="5">
        <f>C125*(1+$C$1/12)+$C$3-G125</f>
        <v>149498.6239484816</v>
      </c>
      <c r="D126" s="5">
        <f>D125*(1+$C$1/12)+$C$3-H125</f>
        <v>150071.9721116912</v>
      </c>
      <c r="E126" s="5">
        <f>E125*(1+$C$1/12)+$C$3</f>
        <v>150809.85025712638</v>
      </c>
      <c r="F126" s="24">
        <f>B126*2%/12</f>
        <v>233.09179037091403</v>
      </c>
      <c r="G126" s="1">
        <f>(VLOOKUP(C126,'StashAway Pricing'!$A$2:$C$8,3,TRUE)+VLOOKUP(C126,'StashAway Pricing'!$A$2:$C$8,2,TRUE)*(C126-VLOOKUP(C126,'StashAway Pricing'!$A$2:$C$8,1,TRUE)))/12</f>
        <v>76.874426645200671</v>
      </c>
      <c r="H126" s="1">
        <f>IF(D126&lt;10000,D126*1%/12,IF(D126&lt;100000,D126*0.7%/12,D126*0.5%/12))</f>
        <v>62.529988379871334</v>
      </c>
      <c r="I126" s="1">
        <f>18/12+0.5%*E126/12</f>
        <v>64.337437607135996</v>
      </c>
      <c r="J126" s="5">
        <f>F126+J125</f>
        <v>12660.628901645532</v>
      </c>
      <c r="K126" s="5">
        <f>G126+K125</f>
        <v>4499.0499755237315</v>
      </c>
      <c r="L126" s="5">
        <f>H126+L125</f>
        <v>3979.1932139413161</v>
      </c>
      <c r="M126" s="5">
        <f>I126+M125</f>
        <v>3497.2683500876637</v>
      </c>
    </row>
    <row r="127" spans="1:13" x14ac:dyDescent="0.3">
      <c r="A127">
        <f t="shared" si="1"/>
        <v>114</v>
      </c>
      <c r="B127" s="5">
        <f>B126*(1+$C$1/12)+$C$3-F126</f>
        <v>141321.25780329021</v>
      </c>
      <c r="C127" s="5">
        <f>C126*(1+$C$1/12)+$C$3-G126</f>
        <v>151169.24264157881</v>
      </c>
      <c r="D127" s="5">
        <f>D126*(1+$C$1/12)+$C$3-H126</f>
        <v>151759.80198386978</v>
      </c>
      <c r="E127" s="5">
        <f>E126*(1+$C$1/12)+$C$3</f>
        <v>152563.899508412</v>
      </c>
      <c r="F127" s="24">
        <f>B127*2%/12</f>
        <v>235.53542967215037</v>
      </c>
      <c r="G127" s="1">
        <f>(VLOOKUP(C127,'StashAway Pricing'!$A$2:$C$8,3,TRUE)+VLOOKUP(C127,'StashAway Pricing'!$A$2:$C$8,2,TRUE)*(C127-VLOOKUP(C127,'StashAway Pricing'!$A$2:$C$8,1,TRUE)))/12</f>
        <v>77.570517767324503</v>
      </c>
      <c r="H127" s="1">
        <f>IF(D127&lt;10000,D127*1%/12,IF(D127&lt;100000,D127*0.7%/12,D127*0.5%/12))</f>
        <v>63.233250826612412</v>
      </c>
      <c r="I127" s="1">
        <f>18/12+0.5%*E127/12</f>
        <v>65.068291461838328</v>
      </c>
      <c r="J127" s="5">
        <f>F127+J126</f>
        <v>12896.164331317683</v>
      </c>
      <c r="K127" s="5">
        <f>G127+K126</f>
        <v>4576.6204932910559</v>
      </c>
      <c r="L127" s="5">
        <f>H127+L126</f>
        <v>4042.4264647679283</v>
      </c>
      <c r="M127" s="5">
        <f>I127+M126</f>
        <v>3562.336641549502</v>
      </c>
    </row>
    <row r="128" spans="1:13" x14ac:dyDescent="0.3">
      <c r="A128">
        <f t="shared" si="1"/>
        <v>115</v>
      </c>
      <c r="B128" s="5">
        <f>B127*(1+$C$1/12)+$C$3-F127</f>
        <v>142792.32866263448</v>
      </c>
      <c r="C128" s="5">
        <f>C127*(1+$C$1/12)+$C$3-G127</f>
        <v>152847.51833701934</v>
      </c>
      <c r="D128" s="5">
        <f>D127*(1+$C$1/12)+$C$3-H127</f>
        <v>153455.36774296249</v>
      </c>
      <c r="E128" s="5">
        <f>E127*(1+$C$1/12)+$C$3-SUM(I125:I127)</f>
        <v>154133.70305704381</v>
      </c>
      <c r="F128" s="24">
        <f>B128*2%/12</f>
        <v>237.98721443772413</v>
      </c>
      <c r="G128" s="1">
        <f>(VLOOKUP(C128,'StashAway Pricing'!$A$2:$C$8,3,TRUE)+VLOOKUP(C128,'StashAway Pricing'!$A$2:$C$8,2,TRUE)*(C128-VLOOKUP(C128,'StashAway Pricing'!$A$2:$C$8,1,TRUE)))/12</f>
        <v>78.26979930709139</v>
      </c>
      <c r="H128" s="1">
        <f>IF(D128&lt;10000,D128*1%/12,IF(D128&lt;100000,D128*0.7%/12,D128*0.5%/12))</f>
        <v>63.939736559567706</v>
      </c>
      <c r="I128" s="1">
        <f>18/12+0.5%*E128/12</f>
        <v>65.722376273768262</v>
      </c>
      <c r="J128" s="5">
        <f>F128+J127</f>
        <v>13134.151545755407</v>
      </c>
      <c r="K128" s="5">
        <f>G128+K127</f>
        <v>4654.8902925981474</v>
      </c>
      <c r="L128" s="5">
        <f>H128+L127</f>
        <v>4106.3662013274961</v>
      </c>
      <c r="M128" s="5">
        <f>I128+M127</f>
        <v>3628.0590178232701</v>
      </c>
    </row>
    <row r="129" spans="1:13" x14ac:dyDescent="0.3">
      <c r="A129">
        <f t="shared" si="1"/>
        <v>116</v>
      </c>
      <c r="B129" s="5">
        <f>B128*(1+$C$1/12)+$C$3-F128</f>
        <v>144268.30309150991</v>
      </c>
      <c r="C129" s="5">
        <f>C128*(1+$C$1/12)+$C$3-G128</f>
        <v>154533.48612939732</v>
      </c>
      <c r="D129" s="5">
        <f>D128*(1+$C$1/12)+$C$3-H128</f>
        <v>155158.70484511773</v>
      </c>
      <c r="E129" s="5">
        <f>E128*(1+$C$1/12)+$C$3</f>
        <v>155904.37157232902</v>
      </c>
      <c r="F129" s="24">
        <f>B129*2%/12</f>
        <v>240.44717181918318</v>
      </c>
      <c r="G129" s="1">
        <f>(VLOOKUP(C129,'StashAway Pricing'!$A$2:$C$8,3,TRUE)+VLOOKUP(C129,'StashAway Pricing'!$A$2:$C$8,2,TRUE)*(C129-VLOOKUP(C129,'StashAway Pricing'!$A$2:$C$8,1,TRUE)))/12</f>
        <v>78.972285887248887</v>
      </c>
      <c r="H129" s="1">
        <f>IF(D129&lt;10000,D129*1%/12,IF(D129&lt;100000,D129*0.7%/12,D129*0.5%/12))</f>
        <v>64.64946035213238</v>
      </c>
      <c r="I129" s="1">
        <f>18/12+0.5%*E129/12</f>
        <v>66.460154821803755</v>
      </c>
      <c r="J129" s="5">
        <f>F129+J128</f>
        <v>13374.59871757459</v>
      </c>
      <c r="K129" s="5">
        <f>G129+K128</f>
        <v>4733.8625784853966</v>
      </c>
      <c r="L129" s="5">
        <f>H129+L128</f>
        <v>4171.0156616796285</v>
      </c>
      <c r="M129" s="5">
        <f>I129+M128</f>
        <v>3694.5191726450739</v>
      </c>
    </row>
    <row r="130" spans="1:13" x14ac:dyDescent="0.3">
      <c r="A130">
        <f t="shared" si="1"/>
        <v>117</v>
      </c>
      <c r="B130" s="5">
        <f>B129*(1+$C$1/12)+$C$3-F129</f>
        <v>145749.19743514826</v>
      </c>
      <c r="C130" s="5">
        <f>C129*(1+$C$1/12)+$C$3-G129</f>
        <v>156227.18127415705</v>
      </c>
      <c r="D130" s="5">
        <f>D129*(1+$C$1/12)+$C$3-H129</f>
        <v>156869.84890899115</v>
      </c>
      <c r="E130" s="5">
        <f>E129*(1+$C$1/12)+$C$3</f>
        <v>157683.89343019066</v>
      </c>
      <c r="F130" s="24">
        <f>B130*2%/12</f>
        <v>242.91532905858045</v>
      </c>
      <c r="G130" s="1">
        <f>(VLOOKUP(C130,'StashAway Pricing'!$A$2:$C$8,3,TRUE)+VLOOKUP(C130,'StashAway Pricing'!$A$2:$C$8,2,TRUE)*(C130-VLOOKUP(C130,'StashAway Pricing'!$A$2:$C$8,1,TRUE)))/12</f>
        <v>79.677992197565445</v>
      </c>
      <c r="H130" s="1">
        <f>IF(D130&lt;10000,D130*1%/12,IF(D130&lt;100000,D130*0.7%/12,D130*0.5%/12))</f>
        <v>65.362437045412975</v>
      </c>
      <c r="I130" s="1">
        <f>18/12+0.5%*E130/12</f>
        <v>67.201622262579448</v>
      </c>
      <c r="J130" s="5">
        <f>F130+J129</f>
        <v>13617.51404663317</v>
      </c>
      <c r="K130" s="5">
        <f>G130+K129</f>
        <v>4813.5405706829624</v>
      </c>
      <c r="L130" s="5">
        <f>H130+L129</f>
        <v>4236.3780987250411</v>
      </c>
      <c r="M130" s="5">
        <f>I130+M129</f>
        <v>3761.7207949076533</v>
      </c>
    </row>
    <row r="131" spans="1:13" x14ac:dyDescent="0.3">
      <c r="A131">
        <f t="shared" si="1"/>
        <v>118</v>
      </c>
      <c r="B131" s="5">
        <f>B130*(1+$C$1/12)+$C$3-F130</f>
        <v>147235.02809326543</v>
      </c>
      <c r="C131" s="5">
        <f>C130*(1+$C$1/12)+$C$3-G130</f>
        <v>157928.63918833024</v>
      </c>
      <c r="D131" s="5">
        <f>D130*(1+$C$1/12)+$C$3-H130</f>
        <v>158588.83571649069</v>
      </c>
      <c r="E131" s="5">
        <f>E130*(1+$C$1/12)+$C$3-SUM(I128:I130)</f>
        <v>159272.92874398344</v>
      </c>
      <c r="F131" s="24">
        <f>B131*2%/12</f>
        <v>245.39171348877574</v>
      </c>
      <c r="G131" s="1">
        <f>(VLOOKUP(C131,'StashAway Pricing'!$A$2:$C$8,3,TRUE)+VLOOKUP(C131,'StashAway Pricing'!$A$2:$C$8,2,TRUE)*(C131-VLOOKUP(C131,'StashAway Pricing'!$A$2:$C$8,1,TRUE)))/12</f>
        <v>80.386932995137599</v>
      </c>
      <c r="H131" s="1">
        <f>IF(D131&lt;10000,D131*1%/12,IF(D131&lt;100000,D131*0.7%/12,D131*0.5%/12))</f>
        <v>66.078681548537787</v>
      </c>
      <c r="I131" s="1">
        <f>18/12+0.5%*E131/12</f>
        <v>67.863720309993099</v>
      </c>
      <c r="J131" s="5">
        <f>F131+J130</f>
        <v>13862.905760121947</v>
      </c>
      <c r="K131" s="5">
        <f>G131+K130</f>
        <v>4893.9275036781</v>
      </c>
      <c r="L131" s="5">
        <f>H131+L130</f>
        <v>4302.4567802735792</v>
      </c>
      <c r="M131" s="5">
        <f>I131+M130</f>
        <v>3829.5845152176462</v>
      </c>
    </row>
    <row r="132" spans="1:13" x14ac:dyDescent="0.3">
      <c r="A132">
        <f t="shared" si="1"/>
        <v>119</v>
      </c>
      <c r="B132" s="5">
        <f>B131*(1+$C$1/12)+$C$3-F131</f>
        <v>148725.81152024295</v>
      </c>
      <c r="C132" s="5">
        <f>C131*(1+$C$1/12)+$C$3-G131</f>
        <v>159637.89545127674</v>
      </c>
      <c r="D132" s="5">
        <f>D131*(1+$C$1/12)+$C$3-H131</f>
        <v>160315.70121352459</v>
      </c>
      <c r="E132" s="5">
        <f>E131*(1+$C$1/12)+$C$3</f>
        <v>161069.29338770334</v>
      </c>
      <c r="F132" s="24">
        <f>B132*2%/12</f>
        <v>247.87635253373824</v>
      </c>
      <c r="G132" s="1">
        <f>(VLOOKUP(C132,'StashAway Pricing'!$A$2:$C$8,3,TRUE)+VLOOKUP(C132,'StashAway Pricing'!$A$2:$C$8,2,TRUE)*(C132-VLOOKUP(C132,'StashAway Pricing'!$A$2:$C$8,1,TRUE)))/12</f>
        <v>81.099123104698648</v>
      </c>
      <c r="H132" s="1">
        <f>IF(D132&lt;10000,D132*1%/12,IF(D132&lt;100000,D132*0.7%/12,D132*0.5%/12))</f>
        <v>66.798208838968577</v>
      </c>
      <c r="I132" s="1">
        <f>18/12+0.5%*E132/12</f>
        <v>68.612205578209725</v>
      </c>
      <c r="J132" s="5">
        <f>F132+J131</f>
        <v>14110.782112655685</v>
      </c>
      <c r="K132" s="5">
        <f>G132+K131</f>
        <v>4975.0266267827983</v>
      </c>
      <c r="L132" s="5">
        <f>H132+L131</f>
        <v>4369.2549891125482</v>
      </c>
      <c r="M132" s="5">
        <f>I132+M131</f>
        <v>3898.196720795856</v>
      </c>
    </row>
    <row r="133" spans="1:13" x14ac:dyDescent="0.3">
      <c r="A133">
        <f t="shared" si="1"/>
        <v>120</v>
      </c>
      <c r="B133" s="5">
        <f>B132*(1+$C$1/12)+$C$3-F132</f>
        <v>150221.56422531043</v>
      </c>
      <c r="C133" s="5">
        <f>C132*(1+$C$1/12)+$C$3-G132</f>
        <v>161354.98580542838</v>
      </c>
      <c r="D133" s="5">
        <f>D132*(1+$C$1/12)+$C$3-H132</f>
        <v>162050.48151075322</v>
      </c>
      <c r="E133" s="5">
        <f>E132*(1+$C$1/12)+$C$3</f>
        <v>162874.63985464183</v>
      </c>
      <c r="F133" s="24">
        <f>B133*2%/12</f>
        <v>250.36927370885073</v>
      </c>
      <c r="G133" s="1">
        <f>(VLOOKUP(C133,'StashAway Pricing'!$A$2:$C$8,3,TRUE)+VLOOKUP(C133,'StashAway Pricing'!$A$2:$C$8,2,TRUE)*(C133-VLOOKUP(C133,'StashAway Pricing'!$A$2:$C$8,1,TRUE)))/12</f>
        <v>81.814577418928494</v>
      </c>
      <c r="H133" s="1">
        <f>IF(D133&lt;10000,D133*1%/12,IF(D133&lt;100000,D133*0.7%/12,D133*0.5%/12))</f>
        <v>67.521033962813846</v>
      </c>
      <c r="I133" s="1">
        <f>18/12+0.5%*E133/12</f>
        <v>69.364433272767428</v>
      </c>
      <c r="J133" s="5">
        <f>F133+J132</f>
        <v>14361.151386364536</v>
      </c>
      <c r="K133" s="5">
        <f>G133+K132</f>
        <v>5056.8412042017271</v>
      </c>
      <c r="L133" s="5">
        <f>H133+L132</f>
        <v>4436.776023075362</v>
      </c>
      <c r="M133" s="5">
        <f>I133+M132</f>
        <v>3967.5611540686232</v>
      </c>
    </row>
    <row r="134" spans="1:13" x14ac:dyDescent="0.3">
      <c r="A134">
        <f t="shared" si="1"/>
        <v>121</v>
      </c>
      <c r="B134" s="5">
        <f>B133*(1+$C$1/12)+$C$3-F133</f>
        <v>151722.30277272812</v>
      </c>
      <c r="C134" s="5">
        <f>C133*(1+$C$1/12)+$C$3-G133</f>
        <v>163079.94615703658</v>
      </c>
      <c r="D134" s="5">
        <f>D133*(1+$C$1/12)+$C$3-H133</f>
        <v>163793.21288434416</v>
      </c>
      <c r="E134" s="5">
        <f>E133*(1+$C$1/12)+$C$3-SUM(I131:I133)</f>
        <v>164483.17269475406</v>
      </c>
      <c r="F134" s="24">
        <f>B134*2%/12</f>
        <v>252.87050462121351</v>
      </c>
      <c r="G134" s="1">
        <f>(VLOOKUP(C134,'StashAway Pricing'!$A$2:$C$8,3,TRUE)+VLOOKUP(C134,'StashAway Pricing'!$A$2:$C$8,2,TRUE)*(C134-VLOOKUP(C134,'StashAway Pricing'!$A$2:$C$8,1,TRUE)))/12</f>
        <v>82.533310898765237</v>
      </c>
      <c r="H134" s="1">
        <f>IF(D134&lt;10000,D134*1%/12,IF(D134&lt;100000,D134*0.7%/12,D134*0.5%/12))</f>
        <v>68.247172035143407</v>
      </c>
      <c r="I134" s="1">
        <f>18/12+0.5%*E134/12</f>
        <v>70.034655289480853</v>
      </c>
      <c r="J134" s="5">
        <f>F134+J133</f>
        <v>14614.02189098575</v>
      </c>
      <c r="K134" s="5">
        <f>G134+K133</f>
        <v>5139.3745151004923</v>
      </c>
      <c r="L134" s="5">
        <f>H134+L133</f>
        <v>4505.0231951105052</v>
      </c>
      <c r="M134" s="5">
        <f>I134+M133</f>
        <v>4037.5958093581039</v>
      </c>
    </row>
    <row r="135" spans="1:13" x14ac:dyDescent="0.3">
      <c r="A135">
        <f t="shared" si="1"/>
        <v>122</v>
      </c>
      <c r="B135" s="5">
        <f>B134*(1+$C$1/12)+$C$3-F134</f>
        <v>153228.04378197054</v>
      </c>
      <c r="C135" s="5">
        <f>C134*(1+$C$1/12)+$C$3-G134</f>
        <v>164812.812576923</v>
      </c>
      <c r="D135" s="5">
        <f>D134*(1+$C$1/12)+$C$3-H134</f>
        <v>165543.93177673072</v>
      </c>
      <c r="E135" s="5">
        <f>E134*(1+$C$1/12)+$C$3</f>
        <v>166305.58855822781</v>
      </c>
      <c r="F135" s="24">
        <f>B135*2%/12</f>
        <v>255.3800729699509</v>
      </c>
      <c r="G135" s="1">
        <f>(VLOOKUP(C135,'StashAway Pricing'!$A$2:$C$8,3,TRUE)+VLOOKUP(C135,'StashAway Pricing'!$A$2:$C$8,2,TRUE)*(C135-VLOOKUP(C135,'StashAway Pricing'!$A$2:$C$8,1,TRUE)))/12</f>
        <v>83.255338573717907</v>
      </c>
      <c r="H135" s="1">
        <f>IF(D135&lt;10000,D135*1%/12,IF(D135&lt;100000,D135*0.7%/12,D135*0.5%/12))</f>
        <v>68.976638240304467</v>
      </c>
      <c r="I135" s="1">
        <f>18/12+0.5%*E135/12</f>
        <v>70.793995232594924</v>
      </c>
      <c r="J135" s="5">
        <f>F135+J134</f>
        <v>14869.401963955701</v>
      </c>
      <c r="K135" s="5">
        <f>G135+K134</f>
        <v>5222.6298536742106</v>
      </c>
      <c r="L135" s="5">
        <f>H135+L134</f>
        <v>4573.9998333508092</v>
      </c>
      <c r="M135" s="5">
        <f>I135+M134</f>
        <v>4108.389804590699</v>
      </c>
    </row>
    <row r="136" spans="1:13" x14ac:dyDescent="0.3">
      <c r="A136">
        <f t="shared" si="1"/>
        <v>123</v>
      </c>
      <c r="B136" s="5">
        <f>B135*(1+$C$1/12)+$C$3-F135</f>
        <v>154738.80392791043</v>
      </c>
      <c r="C136" s="5">
        <f>C135*(1+$C$1/12)+$C$3-G135</f>
        <v>166553.62130123388</v>
      </c>
      <c r="D136" s="5">
        <f>D135*(1+$C$1/12)+$C$3-H135</f>
        <v>167302.67479737406</v>
      </c>
      <c r="E136" s="5">
        <f>E135*(1+$C$1/12)+$C$3</f>
        <v>168137.11650101893</v>
      </c>
      <c r="F136" s="24">
        <f>B136*2%/12</f>
        <v>257.89800654651737</v>
      </c>
      <c r="G136" s="1">
        <f>(VLOOKUP(C136,'StashAway Pricing'!$A$2:$C$8,3,TRUE)+VLOOKUP(C136,'StashAway Pricing'!$A$2:$C$8,2,TRUE)*(C136-VLOOKUP(C136,'StashAway Pricing'!$A$2:$C$8,1,TRUE)))/12</f>
        <v>83.980675542180791</v>
      </c>
      <c r="H136" s="1">
        <f>IF(D136&lt;10000,D136*1%/12,IF(D136&lt;100000,D136*0.7%/12,D136*0.5%/12))</f>
        <v>69.709447832239192</v>
      </c>
      <c r="I136" s="1">
        <f>18/12+0.5%*E136/12</f>
        <v>71.55713187542456</v>
      </c>
      <c r="J136" s="5">
        <f>F136+J135</f>
        <v>15127.299970502218</v>
      </c>
      <c r="K136" s="5">
        <f>G136+K135</f>
        <v>5306.6105292163911</v>
      </c>
      <c r="L136" s="5">
        <f>H136+L135</f>
        <v>4643.709281183048</v>
      </c>
      <c r="M136" s="5">
        <f>I136+M135</f>
        <v>4179.9469364661236</v>
      </c>
    </row>
    <row r="137" spans="1:13" x14ac:dyDescent="0.3">
      <c r="A137">
        <f t="shared" si="1"/>
        <v>124</v>
      </c>
      <c r="B137" s="5">
        <f>B136*(1+$C$1/12)+$C$3-F136</f>
        <v>156254.59994100346</v>
      </c>
      <c r="C137" s="5">
        <f>C136*(1+$C$1/12)+$C$3-G136</f>
        <v>168302.40873219786</v>
      </c>
      <c r="D137" s="5">
        <f>D136*(1+$C$1/12)+$C$3-H136</f>
        <v>169069.47872352868</v>
      </c>
      <c r="E137" s="5">
        <f>E136*(1+$C$1/12)+$C$3-SUM(I134:I136)</f>
        <v>169765.4163011265</v>
      </c>
      <c r="F137" s="24">
        <f>B137*2%/12</f>
        <v>260.4243332350058</v>
      </c>
      <c r="G137" s="1">
        <f>(VLOOKUP(C137,'StashAway Pricing'!$A$2:$C$8,3,TRUE)+VLOOKUP(C137,'StashAway Pricing'!$A$2:$C$8,2,TRUE)*(C137-VLOOKUP(C137,'StashAway Pricing'!$A$2:$C$8,1,TRUE)))/12</f>
        <v>84.70933697174911</v>
      </c>
      <c r="H137" s="1">
        <f>IF(D137&lt;10000,D137*1%/12,IF(D137&lt;100000,D137*0.7%/12,D137*0.5%/12))</f>
        <v>70.445616134803615</v>
      </c>
      <c r="I137" s="1">
        <f>18/12+0.5%*E137/12</f>
        <v>72.235590125469386</v>
      </c>
      <c r="J137" s="5">
        <f>F137+J136</f>
        <v>15387.724303737223</v>
      </c>
      <c r="K137" s="5">
        <f>G137+K136</f>
        <v>5391.3198661881406</v>
      </c>
      <c r="L137" s="5">
        <f>H137+L136</f>
        <v>4714.1548973178515</v>
      </c>
      <c r="M137" s="5">
        <f>I137+M136</f>
        <v>4252.1825265915932</v>
      </c>
    </row>
    <row r="138" spans="1:13" x14ac:dyDescent="0.3">
      <c r="A138">
        <f t="shared" si="1"/>
        <v>125</v>
      </c>
      <c r="B138" s="5">
        <f>B137*(1+$C$1/12)+$C$3-F137</f>
        <v>157775.44860747343</v>
      </c>
      <c r="C138" s="5">
        <f>C137*(1+$C$1/12)+$C$3-G137</f>
        <v>170059.21143888708</v>
      </c>
      <c r="D138" s="5">
        <f>D137*(1+$C$1/12)+$C$3-H137</f>
        <v>170844.3805010115</v>
      </c>
      <c r="E138" s="5">
        <f>E137*(1+$C$1/12)+$C$3</f>
        <v>171614.24338263212</v>
      </c>
      <c r="F138" s="24">
        <f>B138*2%/12</f>
        <v>262.95908101245573</v>
      </c>
      <c r="G138" s="1">
        <f>(VLOOKUP(C138,'StashAway Pricing'!$A$2:$C$8,3,TRUE)+VLOOKUP(C138,'StashAway Pricing'!$A$2:$C$8,2,TRUE)*(C138-VLOOKUP(C138,'StashAway Pricing'!$A$2:$C$8,1,TRUE)))/12</f>
        <v>85.441338099536281</v>
      </c>
      <c r="H138" s="1">
        <f>IF(D138&lt;10000,D138*1%/12,IF(D138&lt;100000,D138*0.7%/12,D138*0.5%/12))</f>
        <v>71.185158542088132</v>
      </c>
      <c r="I138" s="1">
        <f>18/12+0.5%*E138/12</f>
        <v>73.005934742763387</v>
      </c>
      <c r="J138" s="5">
        <f>F138+J137</f>
        <v>15650.683384749678</v>
      </c>
      <c r="K138" s="5">
        <f>G138+K137</f>
        <v>5476.7612042876772</v>
      </c>
      <c r="L138" s="5">
        <f>H138+L137</f>
        <v>4785.3400558599396</v>
      </c>
      <c r="M138" s="5">
        <f>I138+M137</f>
        <v>4325.1884613343564</v>
      </c>
    </row>
    <row r="139" spans="1:13" x14ac:dyDescent="0.3">
      <c r="A139">
        <f t="shared" si="1"/>
        <v>126</v>
      </c>
      <c r="B139" s="5">
        <f>B138*(1+$C$1/12)+$C$3-F138</f>
        <v>159301.36676949833</v>
      </c>
      <c r="C139" s="5">
        <f>C138*(1+$C$1/12)+$C$3-G138</f>
        <v>171824.06615798196</v>
      </c>
      <c r="D139" s="5">
        <f>D138*(1+$C$1/12)+$C$3-H138</f>
        <v>172627.41724497444</v>
      </c>
      <c r="E139" s="5">
        <f>E138*(1+$C$1/12)+$C$3</f>
        <v>173472.31459954527</v>
      </c>
      <c r="F139" s="24">
        <f>B139*2%/12</f>
        <v>265.5022779491639</v>
      </c>
      <c r="G139" s="1">
        <f>(VLOOKUP(C139,'StashAway Pricing'!$A$2:$C$8,3,TRUE)+VLOOKUP(C139,'StashAway Pricing'!$A$2:$C$8,2,TRUE)*(C139-VLOOKUP(C139,'StashAway Pricing'!$A$2:$C$8,1,TRUE)))/12</f>
        <v>86.17669423249248</v>
      </c>
      <c r="H139" s="1">
        <f>IF(D139&lt;10000,D139*1%/12,IF(D139&lt;100000,D139*0.7%/12,D139*0.5%/12))</f>
        <v>71.928090518739353</v>
      </c>
      <c r="I139" s="1">
        <f>18/12+0.5%*E139/12</f>
        <v>73.780131083143871</v>
      </c>
      <c r="J139" s="5">
        <f>F139+J138</f>
        <v>15916.185662698843</v>
      </c>
      <c r="K139" s="5">
        <f>G139+K138</f>
        <v>5562.9378985201693</v>
      </c>
      <c r="L139" s="5">
        <f>H139+L138</f>
        <v>4857.2681463786794</v>
      </c>
      <c r="M139" s="5">
        <f>I139+M138</f>
        <v>4398.9685924175001</v>
      </c>
    </row>
    <row r="140" spans="1:13" x14ac:dyDescent="0.3">
      <c r="A140">
        <f t="shared" si="1"/>
        <v>127</v>
      </c>
      <c r="B140" s="5">
        <f>B139*(1+$C$1/12)+$C$3-F139</f>
        <v>160832.37132539664</v>
      </c>
      <c r="C140" s="5">
        <f>C139*(1+$C$1/12)+$C$3-G139</f>
        <v>173597.00979453934</v>
      </c>
      <c r="D140" s="5">
        <f>D139*(1+$C$1/12)+$C$3-H139</f>
        <v>174418.62624068055</v>
      </c>
      <c r="E140" s="5">
        <f>E139*(1+$C$1/12)+$C$3-SUM(I137:I139)</f>
        <v>175120.6545165916</v>
      </c>
      <c r="F140" s="24">
        <f>B140*2%/12</f>
        <v>268.05395220899442</v>
      </c>
      <c r="G140" s="1">
        <f>(VLOOKUP(C140,'StashAway Pricing'!$A$2:$C$8,3,TRUE)+VLOOKUP(C140,'StashAway Pricing'!$A$2:$C$8,2,TRUE)*(C140-VLOOKUP(C140,'StashAway Pricing'!$A$2:$C$8,1,TRUE)))/12</f>
        <v>86.915420747724724</v>
      </c>
      <c r="H140" s="1">
        <f>IF(D140&lt;10000,D140*1%/12,IF(D140&lt;100000,D140*0.7%/12,D140*0.5%/12))</f>
        <v>72.674427600283565</v>
      </c>
      <c r="I140" s="1">
        <f>18/12+0.5%*E140/12</f>
        <v>74.466939381913178</v>
      </c>
      <c r="J140" s="5">
        <f>F140+J139</f>
        <v>16184.239614907838</v>
      </c>
      <c r="K140" s="5">
        <f>G140+K139</f>
        <v>5649.8533192678942</v>
      </c>
      <c r="L140" s="5">
        <f>H140+L139</f>
        <v>4929.9425739789631</v>
      </c>
      <c r="M140" s="5">
        <f>I140+M139</f>
        <v>4473.4355317994132</v>
      </c>
    </row>
    <row r="141" spans="1:13" x14ac:dyDescent="0.3">
      <c r="A141">
        <f t="shared" si="1"/>
        <v>128</v>
      </c>
      <c r="B141" s="5">
        <f>B140*(1+$C$1/12)+$C$3-F140</f>
        <v>162368.47922981463</v>
      </c>
      <c r="C141" s="5">
        <f>C140*(1+$C$1/12)+$C$3-G140</f>
        <v>175378.07942276431</v>
      </c>
      <c r="D141" s="5">
        <f>D140*(1+$C$1/12)+$C$3-H140</f>
        <v>176218.04494428364</v>
      </c>
      <c r="E141" s="5">
        <f>E140*(1+$C$1/12)+$C$3</f>
        <v>176996.25778917453</v>
      </c>
      <c r="F141" s="24">
        <f>B141*2%/12</f>
        <v>270.61413204969108</v>
      </c>
      <c r="G141" s="1">
        <f>(VLOOKUP(C141,'StashAway Pricing'!$A$2:$C$8,3,TRUE)+VLOOKUP(C141,'StashAway Pricing'!$A$2:$C$8,2,TRUE)*(C141-VLOOKUP(C141,'StashAway Pricing'!$A$2:$C$8,1,TRUE)))/12</f>
        <v>87.657533092818468</v>
      </c>
      <c r="H141" s="1">
        <f>IF(D141&lt;10000,D141*1%/12,IF(D141&lt;100000,D141*0.7%/12,D141*0.5%/12))</f>
        <v>73.424185393451509</v>
      </c>
      <c r="I141" s="1">
        <f>18/12+0.5%*E141/12</f>
        <v>75.24844074548939</v>
      </c>
      <c r="J141" s="5">
        <f>F141+J140</f>
        <v>16454.853746957528</v>
      </c>
      <c r="K141" s="5">
        <f>G141+K140</f>
        <v>5737.5108523607123</v>
      </c>
      <c r="L141" s="5">
        <f>H141+L140</f>
        <v>5003.3667593724149</v>
      </c>
      <c r="M141" s="5">
        <f>I141+M140</f>
        <v>4548.6839725449026</v>
      </c>
    </row>
    <row r="142" spans="1:13" x14ac:dyDescent="0.3">
      <c r="A142">
        <f t="shared" si="1"/>
        <v>129</v>
      </c>
      <c r="B142" s="5">
        <f>B141*(1+$C$1/12)+$C$3-F141</f>
        <v>163909.707493914</v>
      </c>
      <c r="C142" s="5">
        <f>C141*(1+$C$1/12)+$C$3-G141</f>
        <v>177167.31228678528</v>
      </c>
      <c r="D142" s="5">
        <f>D141*(1+$C$1/12)+$C$3-H141</f>
        <v>178025.71098361159</v>
      </c>
      <c r="E142" s="5">
        <f>E141*(1+$C$1/12)+$C$3</f>
        <v>178881.23907812039</v>
      </c>
      <c r="F142" s="24">
        <f>B142*2%/12</f>
        <v>273.18284582319001</v>
      </c>
      <c r="G142" s="1">
        <f>(VLOOKUP(C142,'StashAway Pricing'!$A$2:$C$8,3,TRUE)+VLOOKUP(C142,'StashAway Pricing'!$A$2:$C$8,2,TRUE)*(C142-VLOOKUP(C142,'StashAway Pricing'!$A$2:$C$8,1,TRUE)))/12</f>
        <v>88.40304678616053</v>
      </c>
      <c r="H142" s="1">
        <f>IF(D142&lt;10000,D142*1%/12,IF(D142&lt;100000,D142*0.7%/12,D142*0.5%/12))</f>
        <v>74.177379576504833</v>
      </c>
      <c r="I142" s="1">
        <f>18/12+0.5%*E142/12</f>
        <v>76.033849615883497</v>
      </c>
      <c r="J142" s="5">
        <f>F142+J141</f>
        <v>16728.036592780718</v>
      </c>
      <c r="K142" s="5">
        <f>G142+K141</f>
        <v>5825.9138991468726</v>
      </c>
      <c r="L142" s="5">
        <f>H142+L141</f>
        <v>5077.5441389489197</v>
      </c>
      <c r="M142" s="5">
        <f>I142+M141</f>
        <v>4624.7178221607865</v>
      </c>
    </row>
    <row r="143" spans="1:13" x14ac:dyDescent="0.3">
      <c r="A143">
        <f t="shared" si="1"/>
        <v>130</v>
      </c>
      <c r="B143" s="5">
        <f>B142*(1+$C$1/12)+$C$3-F142</f>
        <v>165456.07318556038</v>
      </c>
      <c r="C143" s="5">
        <f>C142*(1+$C$1/12)+$C$3-G142</f>
        <v>178964.74580143302</v>
      </c>
      <c r="D143" s="5">
        <f>D142*(1+$C$1/12)+$C$3-H142</f>
        <v>179841.66215895311</v>
      </c>
      <c r="E143" s="5">
        <f>E142*(1+$C$1/12)+$C$3-SUM(I140:I142)</f>
        <v>180549.89604376769</v>
      </c>
      <c r="F143" s="24">
        <f>B143*2%/12</f>
        <v>275.76012197593394</v>
      </c>
      <c r="G143" s="1">
        <f>(VLOOKUP(C143,'StashAway Pricing'!$A$2:$C$8,3,TRUE)+VLOOKUP(C143,'StashAway Pricing'!$A$2:$C$8,2,TRUE)*(C143-VLOOKUP(C143,'StashAway Pricing'!$A$2:$C$8,1,TRUE)))/12</f>
        <v>89.151977417263765</v>
      </c>
      <c r="H143" s="1">
        <f>IF(D143&lt;10000,D143*1%/12,IF(D143&lt;100000,D143*0.7%/12,D143*0.5%/12))</f>
        <v>74.934025899563792</v>
      </c>
      <c r="I143" s="1">
        <f>18/12+0.5%*E143/12</f>
        <v>76.729123351569868</v>
      </c>
      <c r="J143" s="5">
        <f>F143+J142</f>
        <v>17003.796714756652</v>
      </c>
      <c r="K143" s="5">
        <f>G143+K142</f>
        <v>5915.0658765641365</v>
      </c>
      <c r="L143" s="5">
        <f>H143+L142</f>
        <v>5152.4781648484832</v>
      </c>
      <c r="M143" s="5">
        <f>I143+M142</f>
        <v>4701.4469455123563</v>
      </c>
    </row>
    <row r="144" spans="1:13" x14ac:dyDescent="0.3">
      <c r="A144">
        <f t="shared" ref="A144:A207" si="2">A143+1</f>
        <v>131</v>
      </c>
      <c r="B144" s="5">
        <f>B143*(1+$C$1/12)+$C$3-F143</f>
        <v>167007.59342951223</v>
      </c>
      <c r="C144" s="5">
        <f>C143*(1+$C$1/12)+$C$3-G143</f>
        <v>180770.41755302291</v>
      </c>
      <c r="D144" s="5">
        <f>D143*(1+$C$1/12)+$C$3-H143</f>
        <v>181665.9364438483</v>
      </c>
      <c r="E144" s="5">
        <f>E143*(1+$C$1/12)+$C$3</f>
        <v>182452.64552398652</v>
      </c>
      <c r="F144" s="24">
        <f>B144*2%/12</f>
        <v>278.34598904918704</v>
      </c>
      <c r="G144" s="1">
        <f>(VLOOKUP(C144,'StashAway Pricing'!$A$2:$C$8,3,TRUE)+VLOOKUP(C144,'StashAway Pricing'!$A$2:$C$8,2,TRUE)*(C144-VLOOKUP(C144,'StashAway Pricing'!$A$2:$C$8,1,TRUE)))/12</f>
        <v>89.904340647092866</v>
      </c>
      <c r="H144" s="1">
        <f>IF(D144&lt;10000,D144*1%/12,IF(D144&lt;100000,D144*0.7%/12,D144*0.5%/12))</f>
        <v>75.694140184936785</v>
      </c>
      <c r="I144" s="1">
        <f>18/12+0.5%*E144/12</f>
        <v>77.521935634994392</v>
      </c>
      <c r="J144" s="5">
        <f>F144+J143</f>
        <v>17282.142703805839</v>
      </c>
      <c r="K144" s="5">
        <f>G144+K143</f>
        <v>6004.9702172112293</v>
      </c>
      <c r="L144" s="5">
        <f>H144+L143</f>
        <v>5228.1723050334203</v>
      </c>
      <c r="M144" s="5">
        <f>I144+M143</f>
        <v>4778.9688811473507</v>
      </c>
    </row>
    <row r="145" spans="1:13" x14ac:dyDescent="0.3">
      <c r="A145">
        <f t="shared" si="2"/>
        <v>132</v>
      </c>
      <c r="B145" s="5">
        <f>B144*(1+$C$1/12)+$C$3-F144</f>
        <v>168564.28540761059</v>
      </c>
      <c r="C145" s="5">
        <f>C144*(1+$C$1/12)+$C$3-G144</f>
        <v>182584.3653001409</v>
      </c>
      <c r="D145" s="5">
        <f>D144*(1+$C$1/12)+$C$3-H144</f>
        <v>183498.57198588259</v>
      </c>
      <c r="E145" s="5">
        <f>E144*(1+$C$1/12)+$C$3</f>
        <v>184364.90875160642</v>
      </c>
      <c r="F145" s="24">
        <f>B145*2%/12</f>
        <v>280.94047567935098</v>
      </c>
      <c r="G145" s="1">
        <f>(VLOOKUP(C145,'StashAway Pricing'!$A$2:$C$8,3,TRUE)+VLOOKUP(C145,'StashAway Pricing'!$A$2:$C$8,2,TRUE)*(C145-VLOOKUP(C145,'StashAway Pricing'!$A$2:$C$8,1,TRUE)))/12</f>
        <v>90.660152208392034</v>
      </c>
      <c r="H145" s="1">
        <f>IF(D145&lt;10000,D145*1%/12,IF(D145&lt;100000,D145*0.7%/12,D145*0.5%/12))</f>
        <v>76.457738327451082</v>
      </c>
      <c r="I145" s="1">
        <f>18/12+0.5%*E145/12</f>
        <v>78.31871197983601</v>
      </c>
      <c r="J145" s="5">
        <f>F145+J144</f>
        <v>17563.083179485191</v>
      </c>
      <c r="K145" s="5">
        <f>G145+K144</f>
        <v>6095.6303694196213</v>
      </c>
      <c r="L145" s="5">
        <f>H145+L144</f>
        <v>5304.6300433608712</v>
      </c>
      <c r="M145" s="5">
        <f>I145+M144</f>
        <v>4857.2875931271865</v>
      </c>
    </row>
    <row r="146" spans="1:13" x14ac:dyDescent="0.3">
      <c r="A146">
        <f t="shared" si="2"/>
        <v>133</v>
      </c>
      <c r="B146" s="5">
        <f>B145*(1+$C$1/12)+$C$3-F145</f>
        <v>170126.16635896926</v>
      </c>
      <c r="C146" s="5">
        <f>C145*(1+$C$1/12)+$C$3-G145</f>
        <v>184406.62697443319</v>
      </c>
      <c r="D146" s="5">
        <f>D145*(1+$C$1/12)+$C$3-H145</f>
        <v>185339.60710748454</v>
      </c>
      <c r="E146" s="5">
        <f>E145*(1+$C$1/12)+$C$3-SUM(I143:I145)</f>
        <v>186054.16352439803</v>
      </c>
      <c r="F146" s="24">
        <f>B146*2%/12</f>
        <v>283.5436105982821</v>
      </c>
      <c r="G146" s="1">
        <f>(VLOOKUP(C146,'StashAway Pricing'!$A$2:$C$8,3,TRUE)+VLOOKUP(C146,'StashAway Pricing'!$A$2:$C$8,2,TRUE)*(C146-VLOOKUP(C146,'StashAway Pricing'!$A$2:$C$8,1,TRUE)))/12</f>
        <v>91.419427906013837</v>
      </c>
      <c r="H146" s="1">
        <f>IF(D146&lt;10000,D146*1%/12,IF(D146&lt;100000,D146*0.7%/12,D146*0.5%/12))</f>
        <v>77.22483629478522</v>
      </c>
      <c r="I146" s="1">
        <f>18/12+0.5%*E146/12</f>
        <v>79.022568135165855</v>
      </c>
      <c r="J146" s="5">
        <f>F146+J145</f>
        <v>17846.626790083472</v>
      </c>
      <c r="K146" s="5">
        <f>G146+K145</f>
        <v>6187.0497973256352</v>
      </c>
      <c r="L146" s="5">
        <f>H146+L145</f>
        <v>5381.8548796556561</v>
      </c>
      <c r="M146" s="5">
        <f>I146+M145</f>
        <v>4936.3101612623523</v>
      </c>
    </row>
    <row r="147" spans="1:13" x14ac:dyDescent="0.3">
      <c r="A147">
        <f t="shared" si="2"/>
        <v>134</v>
      </c>
      <c r="B147" s="5">
        <f>B146*(1+$C$1/12)+$C$3-F146</f>
        <v>171693.25358016582</v>
      </c>
      <c r="C147" s="5">
        <f>C146*(1+$C$1/12)+$C$3-G146</f>
        <v>186237.24068139933</v>
      </c>
      <c r="D147" s="5">
        <f>D146*(1+$C$1/12)+$C$3-H146</f>
        <v>187189.08030672718</v>
      </c>
      <c r="E147" s="5">
        <f>E146*(1+$C$1/12)+$C$3</f>
        <v>187984.43434201999</v>
      </c>
      <c r="F147" s="24">
        <f>B147*2%/12</f>
        <v>286.1554226336097</v>
      </c>
      <c r="G147" s="1">
        <f>(VLOOKUP(C147,'StashAway Pricing'!$A$2:$C$8,3,TRUE)+VLOOKUP(C147,'StashAway Pricing'!$A$2:$C$8,2,TRUE)*(C147-VLOOKUP(C147,'StashAway Pricing'!$A$2:$C$8,1,TRUE)))/12</f>
        <v>92.18218361724972</v>
      </c>
      <c r="H147" s="1">
        <f>IF(D147&lt;10000,D147*1%/12,IF(D147&lt;100000,D147*0.7%/12,D147*0.5%/12))</f>
        <v>77.995450127802997</v>
      </c>
      <c r="I147" s="1">
        <f>18/12+0.5%*E147/12</f>
        <v>79.826847642508326</v>
      </c>
      <c r="J147" s="5">
        <f>F147+J146</f>
        <v>18132.78221271708</v>
      </c>
      <c r="K147" s="5">
        <f>G147+K146</f>
        <v>6279.2319809428845</v>
      </c>
      <c r="L147" s="5">
        <f>H147+L146</f>
        <v>5459.8503297834595</v>
      </c>
      <c r="M147" s="5">
        <f>I147+M146</f>
        <v>5016.1370089048605</v>
      </c>
    </row>
    <row r="148" spans="1:13" x14ac:dyDescent="0.3">
      <c r="A148">
        <f t="shared" si="2"/>
        <v>135</v>
      </c>
      <c r="B148" s="5">
        <f>B147*(1+$C$1/12)+$C$3-F147</f>
        <v>173265.56442543303</v>
      </c>
      <c r="C148" s="5">
        <f>C147*(1+$C$1/12)+$C$3-G147</f>
        <v>188076.24470118905</v>
      </c>
      <c r="D148" s="5">
        <f>D147*(1+$C$1/12)+$C$3-H147</f>
        <v>189047.03025813299</v>
      </c>
      <c r="E148" s="5">
        <f>E147*(1+$C$1/12)+$C$3</f>
        <v>189924.35651373008</v>
      </c>
      <c r="F148" s="24">
        <f>B148*2%/12</f>
        <v>288.77594070905508</v>
      </c>
      <c r="G148" s="1">
        <f>(VLOOKUP(C148,'StashAway Pricing'!$A$2:$C$8,3,TRUE)+VLOOKUP(C148,'StashAway Pricing'!$A$2:$C$8,2,TRUE)*(C148-VLOOKUP(C148,'StashAway Pricing'!$A$2:$C$8,1,TRUE)))/12</f>
        <v>92.948435292162102</v>
      </c>
      <c r="H148" s="1">
        <f>IF(D148&lt;10000,D148*1%/12,IF(D148&lt;100000,D148*0.7%/12,D148*0.5%/12))</f>
        <v>78.769595940888749</v>
      </c>
      <c r="I148" s="1">
        <f>18/12+0.5%*E148/12</f>
        <v>80.63514854738753</v>
      </c>
      <c r="J148" s="5">
        <f>F148+J147</f>
        <v>18421.558153426136</v>
      </c>
      <c r="K148" s="5">
        <f>G148+K147</f>
        <v>6372.1804162350463</v>
      </c>
      <c r="L148" s="5">
        <f>H148+L147</f>
        <v>5538.6199257243479</v>
      </c>
      <c r="M148" s="5">
        <f>I148+M147</f>
        <v>5096.7721574522484</v>
      </c>
    </row>
    <row r="149" spans="1:13" x14ac:dyDescent="0.3">
      <c r="A149">
        <f t="shared" si="2"/>
        <v>136</v>
      </c>
      <c r="B149" s="5">
        <f>B148*(1+$C$1/12)+$C$3-F148</f>
        <v>174843.11630685112</v>
      </c>
      <c r="C149" s="5">
        <f>C148*(1+$C$1/12)+$C$3-G148</f>
        <v>189923.67748940279</v>
      </c>
      <c r="D149" s="5">
        <f>D148*(1+$C$1/12)+$C$3-H148</f>
        <v>190913.49581348273</v>
      </c>
      <c r="E149" s="5">
        <f>E148*(1+$C$1/12)+$C$3-SUM(I146:I148)</f>
        <v>191634.49373197363</v>
      </c>
      <c r="F149" s="24">
        <f>B149*2%/12</f>
        <v>291.40519384475186</v>
      </c>
      <c r="G149" s="1">
        <f>(VLOOKUP(C149,'StashAway Pricing'!$A$2:$C$8,3,TRUE)+VLOOKUP(C149,'StashAway Pricing'!$A$2:$C$8,2,TRUE)*(C149-VLOOKUP(C149,'StashAway Pricing'!$A$2:$C$8,1,TRUE)))/12</f>
        <v>93.71819895391782</v>
      </c>
      <c r="H149" s="1">
        <f>IF(D149&lt;10000,D149*1%/12,IF(D149&lt;100000,D149*0.7%/12,D149*0.5%/12))</f>
        <v>79.547289922284477</v>
      </c>
      <c r="I149" s="1">
        <f>18/12+0.5%*E149/12</f>
        <v>81.347705721655686</v>
      </c>
      <c r="J149" s="5">
        <f>F149+J148</f>
        <v>18712.963347270888</v>
      </c>
      <c r="K149" s="5">
        <f>G149+K148</f>
        <v>6465.898615188964</v>
      </c>
      <c r="L149" s="5">
        <f>H149+L148</f>
        <v>5618.167215646632</v>
      </c>
      <c r="M149" s="5">
        <f>I149+M148</f>
        <v>5178.1198631739044</v>
      </c>
    </row>
    <row r="150" spans="1:13" x14ac:dyDescent="0.3">
      <c r="A150">
        <f t="shared" si="2"/>
        <v>137</v>
      </c>
      <c r="B150" s="5">
        <f>B149*(1+$C$1/12)+$C$3-F149</f>
        <v>176425.9266945406</v>
      </c>
      <c r="C150" s="5">
        <f>C149*(1+$C$1/12)+$C$3-G149</f>
        <v>191779.57767789587</v>
      </c>
      <c r="D150" s="5">
        <f>D149*(1+$C$1/12)+$C$3-H149</f>
        <v>192788.51600262785</v>
      </c>
      <c r="E150" s="5">
        <f>E149*(1+$C$1/12)+$C$3</f>
        <v>193592.66620063348</v>
      </c>
      <c r="F150" s="24">
        <f>B150*2%/12</f>
        <v>294.04321115756767</v>
      </c>
      <c r="G150" s="1">
        <f>(VLOOKUP(C150,'StashAway Pricing'!$A$2:$C$8,3,TRUE)+VLOOKUP(C150,'StashAway Pricing'!$A$2:$C$8,2,TRUE)*(C150-VLOOKUP(C150,'StashAway Pricing'!$A$2:$C$8,1,TRUE)))/12</f>
        <v>94.491490699123275</v>
      </c>
      <c r="H150" s="1">
        <f>IF(D150&lt;10000,D150*1%/12,IF(D150&lt;100000,D150*0.7%/12,D150*0.5%/12))</f>
        <v>80.328548334428277</v>
      </c>
      <c r="I150" s="1">
        <f>18/12+0.5%*E150/12</f>
        <v>82.163610916930622</v>
      </c>
      <c r="J150" s="5">
        <f>F150+J149</f>
        <v>19007.006558428457</v>
      </c>
      <c r="K150" s="5">
        <f>G150+K149</f>
        <v>6560.3901058880874</v>
      </c>
      <c r="L150" s="5">
        <f>H150+L149</f>
        <v>5698.49576398106</v>
      </c>
      <c r="M150" s="5">
        <f>I150+M149</f>
        <v>5260.2834740908347</v>
      </c>
    </row>
    <row r="151" spans="1:13" x14ac:dyDescent="0.3">
      <c r="A151">
        <f t="shared" si="2"/>
        <v>138</v>
      </c>
      <c r="B151" s="5">
        <f>B150*(1+$C$1/12)+$C$3-F150</f>
        <v>178014.0131168557</v>
      </c>
      <c r="C151" s="5">
        <f>C150*(1+$C$1/12)+$C$3-G150</f>
        <v>193643.9840755862</v>
      </c>
      <c r="D151" s="5">
        <f>D150*(1+$C$1/12)+$C$3-H150</f>
        <v>194672.13003430655</v>
      </c>
      <c r="E151" s="5">
        <f>E150*(1+$C$1/12)+$C$3</f>
        <v>195560.62953163663</v>
      </c>
      <c r="F151" s="24">
        <f>B151*2%/12</f>
        <v>296.69002186142615</v>
      </c>
      <c r="G151" s="1">
        <f>(VLOOKUP(C151,'StashAway Pricing'!$A$2:$C$8,3,TRUE)+VLOOKUP(C151,'StashAway Pricing'!$A$2:$C$8,2,TRUE)*(C151-VLOOKUP(C151,'StashAway Pricing'!$A$2:$C$8,1,TRUE)))/12</f>
        <v>95.268326698160919</v>
      </c>
      <c r="H151" s="1">
        <f>IF(D151&lt;10000,D151*1%/12,IF(D151&lt;100000,D151*0.7%/12,D151*0.5%/12))</f>
        <v>81.113387514294402</v>
      </c>
      <c r="I151" s="1">
        <f>18/12+0.5%*E151/12</f>
        <v>82.983595638181939</v>
      </c>
      <c r="J151" s="5">
        <f>F151+J150</f>
        <v>19303.696580289881</v>
      </c>
      <c r="K151" s="5">
        <f>G151+K150</f>
        <v>6655.6584325862486</v>
      </c>
      <c r="L151" s="5">
        <f>H151+L150</f>
        <v>5779.6091514953541</v>
      </c>
      <c r="M151" s="5">
        <f>I151+M150</f>
        <v>5343.2670697290168</v>
      </c>
    </row>
    <row r="152" spans="1:13" x14ac:dyDescent="0.3">
      <c r="A152">
        <f t="shared" si="2"/>
        <v>139</v>
      </c>
      <c r="B152" s="5">
        <f>B151*(1+$C$1/12)+$C$3-F151</f>
        <v>179607.39316057853</v>
      </c>
      <c r="C152" s="5">
        <f>C151*(1+$C$1/12)+$C$3-G151</f>
        <v>195516.93566926595</v>
      </c>
      <c r="D152" s="5">
        <f>D151*(1+$C$1/12)+$C$3-H151</f>
        <v>196564.37729696379</v>
      </c>
      <c r="E152" s="5">
        <f>E151*(1+$C$1/12)+$C$3-SUM(I149:I151)</f>
        <v>197291.93776701801</v>
      </c>
      <c r="F152" s="24">
        <f>B152*2%/12</f>
        <v>299.34565526763089</v>
      </c>
      <c r="G152" s="1">
        <f>(VLOOKUP(C152,'StashAway Pricing'!$A$2:$C$8,3,TRUE)+VLOOKUP(C152,'StashAway Pricing'!$A$2:$C$8,2,TRUE)*(C152-VLOOKUP(C152,'StashAway Pricing'!$A$2:$C$8,1,TRUE)))/12</f>
        <v>96.048723195527486</v>
      </c>
      <c r="H152" s="1">
        <f>IF(D152&lt;10000,D152*1%/12,IF(D152&lt;100000,D152*0.7%/12,D152*0.5%/12))</f>
        <v>81.901823873734912</v>
      </c>
      <c r="I152" s="1">
        <f>18/12+0.5%*E152/12</f>
        <v>83.704974069590847</v>
      </c>
      <c r="J152" s="5">
        <f>F152+J151</f>
        <v>19603.042235557514</v>
      </c>
      <c r="K152" s="5">
        <f>G152+K151</f>
        <v>6751.7071557817762</v>
      </c>
      <c r="L152" s="5">
        <f>H152+L151</f>
        <v>5861.5109753690895</v>
      </c>
      <c r="M152" s="5">
        <f>I152+M151</f>
        <v>5426.972043798608</v>
      </c>
    </row>
    <row r="153" spans="1:13" x14ac:dyDescent="0.3">
      <c r="A153">
        <f t="shared" si="2"/>
        <v>140</v>
      </c>
      <c r="B153" s="5">
        <f>B152*(1+$C$1/12)+$C$3-F152</f>
        <v>181206.08447111378</v>
      </c>
      <c r="C153" s="5">
        <f>C152*(1+$C$1/12)+$C$3-G152</f>
        <v>197398.47162441674</v>
      </c>
      <c r="D153" s="5">
        <f>D152*(1+$C$1/12)+$C$3-H152</f>
        <v>198465.29735957485</v>
      </c>
      <c r="E153" s="5">
        <f>E152*(1+$C$1/12)+$C$3</f>
        <v>199278.39745585309</v>
      </c>
      <c r="F153" s="24">
        <f>B153*2%/12</f>
        <v>302.01014078518966</v>
      </c>
      <c r="G153" s="1">
        <f>(VLOOKUP(C153,'StashAway Pricing'!$A$2:$C$8,3,TRUE)+VLOOKUP(C153,'StashAway Pricing'!$A$2:$C$8,2,TRUE)*(C153-VLOOKUP(C153,'StashAway Pricing'!$A$2:$C$8,1,TRUE)))/12</f>
        <v>96.832696510173648</v>
      </c>
      <c r="H153" s="1">
        <f>IF(D153&lt;10000,D153*1%/12,IF(D153&lt;100000,D153*0.7%/12,D153*0.5%/12))</f>
        <v>82.693873899822862</v>
      </c>
      <c r="I153" s="1">
        <f>18/12+0.5%*E153/12</f>
        <v>84.532665606605448</v>
      </c>
      <c r="J153" s="5">
        <f>F153+J152</f>
        <v>19905.052376342705</v>
      </c>
      <c r="K153" s="5">
        <f>G153+K152</f>
        <v>6848.5398522919495</v>
      </c>
      <c r="L153" s="5">
        <f>H153+L152</f>
        <v>5944.2048492689128</v>
      </c>
      <c r="M153" s="5">
        <f>I153+M152</f>
        <v>5511.5047094052134</v>
      </c>
    </row>
    <row r="154" spans="1:13" x14ac:dyDescent="0.3">
      <c r="A154">
        <f t="shared" si="2"/>
        <v>141</v>
      </c>
      <c r="B154" s="5">
        <f>B153*(1+$C$1/12)+$C$3-F153</f>
        <v>182810.10475268413</v>
      </c>
      <c r="C154" s="5">
        <f>C153*(1+$C$1/12)+$C$3-G153</f>
        <v>199288.6312860286</v>
      </c>
      <c r="D154" s="5">
        <f>D153*(1+$C$1/12)+$C$3-H153</f>
        <v>200374.92997247289</v>
      </c>
      <c r="E154" s="5">
        <f>E153*(1+$C$1/12)+$C$3</f>
        <v>201274.78944313232</v>
      </c>
      <c r="F154" s="24">
        <f>B154*2%/12</f>
        <v>304.68350792114023</v>
      </c>
      <c r="G154" s="1">
        <f>(VLOOKUP(C154,'StashAway Pricing'!$A$2:$C$8,3,TRUE)+VLOOKUP(C154,'StashAway Pricing'!$A$2:$C$8,2,TRUE)*(C154-VLOOKUP(C154,'StashAway Pricing'!$A$2:$C$8,1,TRUE)))/12</f>
        <v>97.620263035845255</v>
      </c>
      <c r="H154" s="1">
        <f>IF(D154&lt;10000,D154*1%/12,IF(D154&lt;100000,D154*0.7%/12,D154*0.5%/12))</f>
        <v>83.489554155197041</v>
      </c>
      <c r="I154" s="1">
        <f>18/12+0.5%*E154/12</f>
        <v>85.364495601305137</v>
      </c>
      <c r="J154" s="5">
        <f>F154+J153</f>
        <v>20209.735884263846</v>
      </c>
      <c r="K154" s="5">
        <f>G154+K153</f>
        <v>6946.1601153277952</v>
      </c>
      <c r="L154" s="5">
        <f>H154+L153</f>
        <v>6027.6944034241096</v>
      </c>
      <c r="M154" s="5">
        <f>I154+M153</f>
        <v>5596.8692050065183</v>
      </c>
    </row>
    <row r="155" spans="1:13" x14ac:dyDescent="0.3">
      <c r="A155">
        <f t="shared" si="2"/>
        <v>142</v>
      </c>
      <c r="B155" s="5">
        <f>B154*(1+$C$1/12)+$C$3-F154</f>
        <v>184419.47176852639</v>
      </c>
      <c r="C155" s="5">
        <f>C154*(1+$C$1/12)+$C$3-G154</f>
        <v>201187.45417942287</v>
      </c>
      <c r="D155" s="5">
        <f>D154*(1+$C$1/12)+$C$3-H154</f>
        <v>202293.31506818003</v>
      </c>
      <c r="E155" s="5">
        <f>E154*(1+$C$1/12)+$C$3-SUM(I152:I154)</f>
        <v>203027.56125507047</v>
      </c>
      <c r="F155" s="24">
        <f>B155*2%/12</f>
        <v>307.36578628087733</v>
      </c>
      <c r="G155" s="1">
        <f>(VLOOKUP(C155,'StashAway Pricing'!$A$2:$C$8,3,TRUE)+VLOOKUP(C155,'StashAway Pricing'!$A$2:$C$8,2,TRUE)*(C155-VLOOKUP(C155,'StashAway Pricing'!$A$2:$C$8,1,TRUE)))/12</f>
        <v>98.411439241426194</v>
      </c>
      <c r="H155" s="1">
        <f>IF(D155&lt;10000,D155*1%/12,IF(D155&lt;100000,D155*0.7%/12,D155*0.5%/12))</f>
        <v>84.28888127840834</v>
      </c>
      <c r="I155" s="1">
        <f>18/12+0.5%*E155/12</f>
        <v>86.094817189612698</v>
      </c>
      <c r="J155" s="5">
        <f>F155+J154</f>
        <v>20517.101670544722</v>
      </c>
      <c r="K155" s="5">
        <f>G155+K154</f>
        <v>7044.571554569221</v>
      </c>
      <c r="L155" s="5">
        <f>H155+L154</f>
        <v>6111.9832847025182</v>
      </c>
      <c r="M155" s="5">
        <f>I155+M154</f>
        <v>5682.9640221961308</v>
      </c>
    </row>
    <row r="156" spans="1:13" x14ac:dyDescent="0.3">
      <c r="A156">
        <f t="shared" si="2"/>
        <v>143</v>
      </c>
      <c r="B156" s="5">
        <f>B155*(1+$C$1/12)+$C$3-F155</f>
        <v>186034.20334108811</v>
      </c>
      <c r="C156" s="5">
        <f>C155*(1+$C$1/12)+$C$3-G155</f>
        <v>203094.98001107853</v>
      </c>
      <c r="D156" s="5">
        <f>D155*(1+$C$1/12)+$C$3-H155</f>
        <v>204220.4927622425</v>
      </c>
      <c r="E156" s="5">
        <f>E155*(1+$C$1/12)+$C$3</f>
        <v>205042.6990613458</v>
      </c>
      <c r="F156" s="24">
        <f>B156*2%/12</f>
        <v>310.05700556848018</v>
      </c>
      <c r="G156" s="1">
        <f>(VLOOKUP(C156,'StashAway Pricing'!$A$2:$C$8,3,TRUE)+VLOOKUP(C156,'StashAway Pricing'!$A$2:$C$8,2,TRUE)*(C156-VLOOKUP(C156,'StashAway Pricing'!$A$2:$C$8,1,TRUE)))/12</f>
        <v>99.206241671282726</v>
      </c>
      <c r="H156" s="1">
        <f>IF(D156&lt;10000,D156*1%/12,IF(D156&lt;100000,D156*0.7%/12,D156*0.5%/12))</f>
        <v>85.091871984267712</v>
      </c>
      <c r="I156" s="1">
        <f>18/12+0.5%*E156/12</f>
        <v>86.934457942227425</v>
      </c>
      <c r="J156" s="5">
        <f>F156+J155</f>
        <v>20827.158676113202</v>
      </c>
      <c r="K156" s="5">
        <f>G156+K155</f>
        <v>7143.7777962405034</v>
      </c>
      <c r="L156" s="5">
        <f>H156+L155</f>
        <v>6197.0751566867857</v>
      </c>
      <c r="M156" s="5">
        <f>I156+M155</f>
        <v>5769.8984801383585</v>
      </c>
    </row>
    <row r="157" spans="1:13" x14ac:dyDescent="0.3">
      <c r="A157">
        <f t="shared" si="2"/>
        <v>144</v>
      </c>
      <c r="B157" s="5">
        <f>B156*(1+$C$1/12)+$C$3-F156</f>
        <v>187654.31735222507</v>
      </c>
      <c r="C157" s="5">
        <f>C156*(1+$C$1/12)+$C$3-G156</f>
        <v>205011.2486694626</v>
      </c>
      <c r="D157" s="5">
        <f>D156*(1+$C$1/12)+$C$3-H156</f>
        <v>206156.50335406943</v>
      </c>
      <c r="E157" s="5">
        <f>E156*(1+$C$1/12)+$C$3</f>
        <v>207067.9125566525</v>
      </c>
      <c r="F157" s="24">
        <f>B157*2%/12</f>
        <v>312.75719558704179</v>
      </c>
      <c r="G157" s="1">
        <f>(VLOOKUP(C157,'StashAway Pricing'!$A$2:$C$8,3,TRUE)+VLOOKUP(C157,'StashAway Pricing'!$A$2:$C$8,2,TRUE)*(C157-VLOOKUP(C157,'StashAway Pricing'!$A$2:$C$8,1,TRUE)))/12</f>
        <v>100.00468694560942</v>
      </c>
      <c r="H157" s="1">
        <f>IF(D157&lt;10000,D157*1%/12,IF(D157&lt;100000,D157*0.7%/12,D157*0.5%/12))</f>
        <v>85.898543064195607</v>
      </c>
      <c r="I157" s="1">
        <f>18/12+0.5%*E157/12</f>
        <v>87.77829689860522</v>
      </c>
      <c r="J157" s="5">
        <f>F157+J156</f>
        <v>21139.915871700243</v>
      </c>
      <c r="K157" s="5">
        <f>G157+K156</f>
        <v>7243.7824831861126</v>
      </c>
      <c r="L157" s="5">
        <f>H157+L156</f>
        <v>6282.9736997509817</v>
      </c>
      <c r="M157" s="5">
        <f>I157+M156</f>
        <v>5857.6767770369634</v>
      </c>
    </row>
    <row r="158" spans="1:13" x14ac:dyDescent="0.3">
      <c r="A158">
        <f t="shared" si="2"/>
        <v>145</v>
      </c>
      <c r="B158" s="5">
        <f>B157*(1+$C$1/12)+$C$3-F157</f>
        <v>189279.83174339915</v>
      </c>
      <c r="C158" s="5">
        <f>C157*(1+$C$1/12)+$C$3-G157</f>
        <v>206936.30022586428</v>
      </c>
      <c r="D158" s="5">
        <f>D157*(1+$C$1/12)+$C$3-H157</f>
        <v>208101.38732777556</v>
      </c>
      <c r="E158" s="5">
        <f>E157*(1+$C$1/12)+$C$3-SUM(I155:I157)</f>
        <v>208842.44454740532</v>
      </c>
      <c r="F158" s="24">
        <f>B158*2%/12</f>
        <v>315.46638623899861</v>
      </c>
      <c r="G158" s="1">
        <f>(VLOOKUP(C158,'StashAway Pricing'!$A$2:$C$8,3,TRUE)+VLOOKUP(C158,'StashAway Pricing'!$A$2:$C$8,2,TRUE)*(C158-VLOOKUP(C158,'StashAway Pricing'!$A$2:$C$8,1,TRUE)))/12</f>
        <v>100.80679176077679</v>
      </c>
      <c r="H158" s="1">
        <f>IF(D158&lt;10000,D158*1%/12,IF(D158&lt;100000,D158*0.7%/12,D158*0.5%/12))</f>
        <v>86.708911386573149</v>
      </c>
      <c r="I158" s="1">
        <f>18/12+0.5%*E158/12</f>
        <v>88.517685228085554</v>
      </c>
      <c r="J158" s="5">
        <f>F158+J157</f>
        <v>21455.38225793924</v>
      </c>
      <c r="K158" s="5">
        <f>G158+K157</f>
        <v>7344.5892749468894</v>
      </c>
      <c r="L158" s="5">
        <f>H158+L157</f>
        <v>6369.6826111375549</v>
      </c>
      <c r="M158" s="5">
        <f>I158+M157</f>
        <v>5946.194462265049</v>
      </c>
    </row>
    <row r="159" spans="1:13" x14ac:dyDescent="0.3">
      <c r="A159">
        <f t="shared" si="2"/>
        <v>146</v>
      </c>
      <c r="B159" s="5">
        <f>B158*(1+$C$1/12)+$C$3-F158</f>
        <v>190910.76451587715</v>
      </c>
      <c r="C159" s="5">
        <f>C158*(1+$C$1/12)+$C$3-G158</f>
        <v>208870.17493523279</v>
      </c>
      <c r="D159" s="5">
        <f>D158*(1+$C$1/12)+$C$3-H158</f>
        <v>210055.18535302783</v>
      </c>
      <c r="E159" s="5">
        <f>E158*(1+$C$1/12)+$C$3</f>
        <v>210886.65677014232</v>
      </c>
      <c r="F159" s="24">
        <f>B159*2%/12</f>
        <v>318.18460752646189</v>
      </c>
      <c r="G159" s="1">
        <f>(VLOOKUP(C159,'StashAway Pricing'!$A$2:$C$8,3,TRUE)+VLOOKUP(C159,'StashAway Pricing'!$A$2:$C$8,2,TRUE)*(C159-VLOOKUP(C159,'StashAway Pricing'!$A$2:$C$8,1,TRUE)))/12</f>
        <v>101.61257288968034</v>
      </c>
      <c r="H159" s="1">
        <f>IF(D159&lt;10000,D159*1%/12,IF(D159&lt;100000,D159*0.7%/12,D159*0.5%/12))</f>
        <v>87.522993897094935</v>
      </c>
      <c r="I159" s="1">
        <f>18/12+0.5%*E159/12</f>
        <v>89.369440320892636</v>
      </c>
      <c r="J159" s="5">
        <f>F159+J158</f>
        <v>21773.566865465702</v>
      </c>
      <c r="K159" s="5">
        <f>G159+K158</f>
        <v>7446.2018478365699</v>
      </c>
      <c r="L159" s="5">
        <f>H159+L158</f>
        <v>6457.20560503465</v>
      </c>
      <c r="M159" s="5">
        <f>I159+M158</f>
        <v>6035.5639025859418</v>
      </c>
    </row>
    <row r="160" spans="1:13" x14ac:dyDescent="0.3">
      <c r="A160">
        <f t="shared" si="2"/>
        <v>147</v>
      </c>
      <c r="B160" s="5">
        <f>B159*(1+$C$1/12)+$C$3-F159</f>
        <v>192547.13373093004</v>
      </c>
      <c r="C160" s="5">
        <f>C159*(1+$C$1/12)+$C$3-G159</f>
        <v>210812.91323701924</v>
      </c>
      <c r="D160" s="5">
        <f>D159*(1+$C$1/12)+$C$3-H159</f>
        <v>212017.93828589586</v>
      </c>
      <c r="E160" s="5">
        <f>E159*(1+$C$1/12)+$C$3</f>
        <v>212941.09005399302</v>
      </c>
      <c r="F160" s="24">
        <f>B160*2%/12</f>
        <v>320.91188955155008</v>
      </c>
      <c r="G160" s="1">
        <f>(VLOOKUP(C160,'StashAway Pricing'!$A$2:$C$8,3,TRUE)+VLOOKUP(C160,'StashAway Pricing'!$A$2:$C$8,2,TRUE)*(C160-VLOOKUP(C160,'StashAway Pricing'!$A$2:$C$8,1,TRUE)))/12</f>
        <v>102.42204718209136</v>
      </c>
      <c r="H160" s="1">
        <f>IF(D160&lt;10000,D160*1%/12,IF(D160&lt;100000,D160*0.7%/12,D160*0.5%/12))</f>
        <v>88.340807619123268</v>
      </c>
      <c r="I160" s="1">
        <f>18/12+0.5%*E160/12</f>
        <v>90.225454189163756</v>
      </c>
      <c r="J160" s="5">
        <f>F160+J159</f>
        <v>22094.478755017251</v>
      </c>
      <c r="K160" s="5">
        <f>G160+K159</f>
        <v>7548.6238950186616</v>
      </c>
      <c r="L160" s="5">
        <f>H160+L159</f>
        <v>6545.5464126537736</v>
      </c>
      <c r="M160" s="5">
        <f>I160+M159</f>
        <v>6125.7893567751053</v>
      </c>
    </row>
    <row r="161" spans="1:13" x14ac:dyDescent="0.3">
      <c r="A161">
        <f t="shared" si="2"/>
        <v>148</v>
      </c>
      <c r="B161" s="5">
        <f>B160*(1+$C$1/12)+$C$3-F160</f>
        <v>194188.95751003313</v>
      </c>
      <c r="C161" s="5">
        <f>C160*(1+$C$1/12)+$C$3-G160</f>
        <v>212764.55575602222</v>
      </c>
      <c r="D161" s="5">
        <f>D160*(1+$C$1/12)+$C$3-H160</f>
        <v>213989.68716970619</v>
      </c>
      <c r="E161" s="5">
        <f>E160*(1+$C$1/12)+$C$3-SUM(I158:I160)</f>
        <v>214737.68292452482</v>
      </c>
      <c r="F161" s="24">
        <f>B161*2%/12</f>
        <v>323.6482625167219</v>
      </c>
      <c r="G161" s="1">
        <f>(VLOOKUP(C161,'StashAway Pricing'!$A$2:$C$8,3,TRUE)+VLOOKUP(C161,'StashAway Pricing'!$A$2:$C$8,2,TRUE)*(C161-VLOOKUP(C161,'StashAway Pricing'!$A$2:$C$8,1,TRUE)))/12</f>
        <v>103.23523156500926</v>
      </c>
      <c r="H161" s="1">
        <f>IF(D161&lt;10000,D161*1%/12,IF(D161&lt;100000,D161*0.7%/12,D161*0.5%/12))</f>
        <v>89.162369654044255</v>
      </c>
      <c r="I161" s="1">
        <f>18/12+0.5%*E161/12</f>
        <v>90.974034551885339</v>
      </c>
      <c r="J161" s="5">
        <f>F161+J160</f>
        <v>22418.127017533974</v>
      </c>
      <c r="K161" s="5">
        <f>G161+K160</f>
        <v>7651.8591265836712</v>
      </c>
      <c r="L161" s="5">
        <f>H161+L160</f>
        <v>6634.7087823078182</v>
      </c>
      <c r="M161" s="5">
        <f>I161+M160</f>
        <v>6216.763391326991</v>
      </c>
    </row>
    <row r="162" spans="1:13" x14ac:dyDescent="0.3">
      <c r="A162">
        <f t="shared" si="2"/>
        <v>149</v>
      </c>
      <c r="B162" s="5">
        <f>B161*(1+$C$1/12)+$C$3-F161</f>
        <v>195836.25403506655</v>
      </c>
      <c r="C162" s="5">
        <f>C161*(1+$C$1/12)+$C$3-G161</f>
        <v>214725.1433032373</v>
      </c>
      <c r="D162" s="5">
        <f>D161*(1+$C$1/12)+$C$3-H161</f>
        <v>215970.47323590066</v>
      </c>
      <c r="E162" s="5">
        <f>E161*(1+$C$1/12)+$C$3</f>
        <v>216811.37133914742</v>
      </c>
      <c r="F162" s="24">
        <f>B162*2%/12</f>
        <v>326.3937567251109</v>
      </c>
      <c r="G162" s="1">
        <f>(VLOOKUP(C162,'StashAway Pricing'!$A$2:$C$8,3,TRUE)+VLOOKUP(C162,'StashAway Pricing'!$A$2:$C$8,2,TRUE)*(C162-VLOOKUP(C162,'StashAway Pricing'!$A$2:$C$8,1,TRUE)))/12</f>
        <v>104.05214304301553</v>
      </c>
      <c r="H162" s="1">
        <f>IF(D162&lt;10000,D162*1%/12,IF(D162&lt;100000,D162*0.7%/12,D162*0.5%/12))</f>
        <v>89.987697181625279</v>
      </c>
      <c r="I162" s="1">
        <f>18/12+0.5%*E162/12</f>
        <v>91.838071391311416</v>
      </c>
      <c r="J162" s="5">
        <f>F162+J161</f>
        <v>22744.520774259086</v>
      </c>
      <c r="K162" s="5">
        <f>G162+K161</f>
        <v>7755.9112696266866</v>
      </c>
      <c r="L162" s="5">
        <f>H162+L161</f>
        <v>6724.6964794894438</v>
      </c>
      <c r="M162" s="5">
        <f>I162+M161</f>
        <v>6308.6014627183022</v>
      </c>
    </row>
    <row r="163" spans="1:13" x14ac:dyDescent="0.3">
      <c r="A163">
        <f t="shared" si="2"/>
        <v>150</v>
      </c>
      <c r="B163" s="5">
        <f>B162*(1+$C$1/12)+$C$3-F162</f>
        <v>197489.04154851678</v>
      </c>
      <c r="C163" s="5">
        <f>C162*(1+$C$1/12)+$C$3-G162</f>
        <v>216694.71687671044</v>
      </c>
      <c r="D163" s="5">
        <f>D162*(1+$C$1/12)+$C$3-H162</f>
        <v>217960.33790489854</v>
      </c>
      <c r="E163" s="5">
        <f>E162*(1+$C$1/12)+$C$3</f>
        <v>218895.42819584312</v>
      </c>
      <c r="F163" s="24">
        <f>B163*2%/12</f>
        <v>329.14840258086127</v>
      </c>
      <c r="G163" s="1">
        <f>(VLOOKUP(C163,'StashAway Pricing'!$A$2:$C$8,3,TRUE)+VLOOKUP(C163,'StashAway Pricing'!$A$2:$C$8,2,TRUE)*(C163-VLOOKUP(C163,'StashAway Pricing'!$A$2:$C$8,1,TRUE)))/12</f>
        <v>104.87279869862937</v>
      </c>
      <c r="H163" s="1">
        <f>IF(D163&lt;10000,D163*1%/12,IF(D163&lt;100000,D163*0.7%/12,D163*0.5%/12))</f>
        <v>90.816807460374392</v>
      </c>
      <c r="I163" s="1">
        <f>18/12+0.5%*E163/12</f>
        <v>92.706428414934635</v>
      </c>
      <c r="J163" s="5">
        <f>F163+J162</f>
        <v>23073.669176839947</v>
      </c>
      <c r="K163" s="5">
        <f>G163+K162</f>
        <v>7860.7840683253162</v>
      </c>
      <c r="L163" s="5">
        <f>H163+L162</f>
        <v>6815.5132869498184</v>
      </c>
      <c r="M163" s="5">
        <f>I163+M162</f>
        <v>6401.3078911332368</v>
      </c>
    </row>
    <row r="164" spans="1:13" x14ac:dyDescent="0.3">
      <c r="A164">
        <f t="shared" si="2"/>
        <v>151</v>
      </c>
      <c r="B164" s="5">
        <f>B163*(1+$C$1/12)+$C$3-F163</f>
        <v>199147.33835367847</v>
      </c>
      <c r="C164" s="5">
        <f>C163*(1+$C$1/12)+$C$3-G163</f>
        <v>218673.31766239533</v>
      </c>
      <c r="D164" s="5">
        <f>D163*(1+$C$1/12)+$C$3-H163</f>
        <v>219959.32278696264</v>
      </c>
      <c r="E164" s="5">
        <f>E163*(1+$C$1/12)+$C$3-SUM(I161:I163)</f>
        <v>220714.3868024642</v>
      </c>
      <c r="F164" s="24">
        <f>B164*2%/12</f>
        <v>331.91223058946412</v>
      </c>
      <c r="G164" s="1">
        <f>(VLOOKUP(C164,'StashAway Pricing'!$A$2:$C$8,3,TRUE)+VLOOKUP(C164,'StashAway Pricing'!$A$2:$C$8,2,TRUE)*(C164-VLOOKUP(C164,'StashAway Pricing'!$A$2:$C$8,1,TRUE)))/12</f>
        <v>105.69721569266471</v>
      </c>
      <c r="H164" s="1">
        <f>IF(D164&lt;10000,D164*1%/12,IF(D164&lt;100000,D164*0.7%/12,D164*0.5%/12))</f>
        <v>91.6497178279011</v>
      </c>
      <c r="I164" s="1">
        <f>18/12+0.5%*E164/12</f>
        <v>93.464327834360077</v>
      </c>
      <c r="J164" s="5">
        <f>F164+J163</f>
        <v>23405.58140742941</v>
      </c>
      <c r="K164" s="5">
        <f>G164+K163</f>
        <v>7966.4812840179811</v>
      </c>
      <c r="L164" s="5">
        <f>H164+L163</f>
        <v>6907.1630047777198</v>
      </c>
      <c r="M164" s="5">
        <f>I164+M163</f>
        <v>6494.7722189675969</v>
      </c>
    </row>
    <row r="165" spans="1:13" x14ac:dyDescent="0.3">
      <c r="A165">
        <f t="shared" si="2"/>
        <v>152</v>
      </c>
      <c r="B165" s="5">
        <f>B164*(1+$C$1/12)+$C$3-F164</f>
        <v>200811.16281485738</v>
      </c>
      <c r="C165" s="5">
        <f>C164*(1+$C$1/12)+$C$3-G164</f>
        <v>220660.98703501461</v>
      </c>
      <c r="D165" s="5">
        <f>D164*(1+$C$1/12)+$C$3-H164</f>
        <v>221967.46968306953</v>
      </c>
      <c r="E165" s="5">
        <f>E164*(1+$C$1/12)+$C$3</f>
        <v>222817.95873647649</v>
      </c>
      <c r="F165" s="24">
        <f>B165*2%/12</f>
        <v>334.68527135809563</v>
      </c>
      <c r="G165" s="1">
        <f>(VLOOKUP(C165,'StashAway Pricing'!$A$2:$C$8,3,TRUE)+VLOOKUP(C165,'StashAway Pricing'!$A$2:$C$8,2,TRUE)*(C165-VLOOKUP(C165,'StashAway Pricing'!$A$2:$C$8,1,TRUE)))/12</f>
        <v>106.52541126458942</v>
      </c>
      <c r="H165" s="1">
        <f>IF(D165&lt;10000,D165*1%/12,IF(D165&lt;100000,D165*0.7%/12,D165*0.5%/12))</f>
        <v>92.486445701278967</v>
      </c>
      <c r="I165" s="1">
        <f>18/12+0.5%*E165/12</f>
        <v>94.340816140198527</v>
      </c>
      <c r="J165" s="5">
        <f>F165+J164</f>
        <v>23740.266678787506</v>
      </c>
      <c r="K165" s="5">
        <f>G165+K164</f>
        <v>8073.0066952825709</v>
      </c>
      <c r="L165" s="5">
        <f>H165+L164</f>
        <v>6999.6494504789989</v>
      </c>
      <c r="M165" s="5">
        <f>I165+M164</f>
        <v>6589.1130351077954</v>
      </c>
    </row>
    <row r="166" spans="1:13" x14ac:dyDescent="0.3">
      <c r="A166">
        <f t="shared" si="2"/>
        <v>153</v>
      </c>
      <c r="B166" s="5">
        <f>B165*(1+$C$1/12)+$C$3-F165</f>
        <v>202480.53335757356</v>
      </c>
      <c r="C166" s="5">
        <f>C165*(1+$C$1/12)+$C$3-G165</f>
        <v>222657.76655892507</v>
      </c>
      <c r="D166" s="5">
        <f>D165*(1+$C$1/12)+$C$3-H165</f>
        <v>223984.82058578357</v>
      </c>
      <c r="E166" s="5">
        <f>E165*(1+$C$1/12)+$C$3</f>
        <v>224932.04853015885</v>
      </c>
      <c r="F166" s="24">
        <f>B166*2%/12</f>
        <v>337.46755559595596</v>
      </c>
      <c r="G166" s="1">
        <f>(VLOOKUP(C166,'StashAway Pricing'!$A$2:$C$8,3,TRUE)+VLOOKUP(C166,'StashAway Pricing'!$A$2:$C$8,2,TRUE)*(C166-VLOOKUP(C166,'StashAway Pricing'!$A$2:$C$8,1,TRUE)))/12</f>
        <v>107.35740273288543</v>
      </c>
      <c r="H166" s="1">
        <f>IF(D166&lt;10000,D166*1%/12,IF(D166&lt;100000,D166*0.7%/12,D166*0.5%/12))</f>
        <v>93.327008577409813</v>
      </c>
      <c r="I166" s="1">
        <f>18/12+0.5%*E166/12</f>
        <v>95.221686887566193</v>
      </c>
      <c r="J166" s="5">
        <f>F166+J165</f>
        <v>24077.734234383461</v>
      </c>
      <c r="K166" s="5">
        <f>G166+K165</f>
        <v>8180.364098015456</v>
      </c>
      <c r="L166" s="5">
        <f>H166+L165</f>
        <v>7092.9764590564091</v>
      </c>
      <c r="M166" s="5">
        <f>I166+M165</f>
        <v>6684.3347219953612</v>
      </c>
    </row>
    <row r="167" spans="1:13" x14ac:dyDescent="0.3">
      <c r="A167">
        <f t="shared" si="2"/>
        <v>154</v>
      </c>
      <c r="B167" s="5">
        <f>B166*(1+$C$1/12)+$C$3-F166</f>
        <v>204155.46846876544</v>
      </c>
      <c r="C167" s="5">
        <f>C166*(1+$C$1/12)+$C$3-G166</f>
        <v>224663.69798898679</v>
      </c>
      <c r="D167" s="5">
        <f>D166*(1+$C$1/12)+$C$3-H166</f>
        <v>226011.41768013505</v>
      </c>
      <c r="E167" s="5">
        <f>E166*(1+$C$1/12)+$C$3-SUM(I164:I166)</f>
        <v>226773.68194194749</v>
      </c>
      <c r="F167" s="24">
        <f>B167*2%/12</f>
        <v>340.25911411460908</v>
      </c>
      <c r="G167" s="1">
        <f>(VLOOKUP(C167,'StashAway Pricing'!$A$2:$C$8,3,TRUE)+VLOOKUP(C167,'StashAway Pricing'!$A$2:$C$8,2,TRUE)*(C167-VLOOKUP(C167,'StashAway Pricing'!$A$2:$C$8,1,TRUE)))/12</f>
        <v>108.19320749541116</v>
      </c>
      <c r="H167" s="1">
        <f>IF(D167&lt;10000,D167*1%/12,IF(D167&lt;100000,D167*0.7%/12,D167*0.5%/12))</f>
        <v>94.171424033389613</v>
      </c>
      <c r="I167" s="1">
        <f>18/12+0.5%*E167/12</f>
        <v>95.989034142478133</v>
      </c>
      <c r="J167" s="5">
        <f>F167+J166</f>
        <v>24417.993348498068</v>
      </c>
      <c r="K167" s="5">
        <f>G167+K166</f>
        <v>8288.5573055108671</v>
      </c>
      <c r="L167" s="5">
        <f>H167+L166</f>
        <v>7187.1478830897986</v>
      </c>
      <c r="M167" s="5">
        <f>I167+M166</f>
        <v>6780.3237561378392</v>
      </c>
    </row>
    <row r="168" spans="1:13" x14ac:dyDescent="0.3">
      <c r="A168">
        <f t="shared" si="2"/>
        <v>155</v>
      </c>
      <c r="B168" s="5">
        <f>B167*(1+$C$1/12)+$C$3-F167</f>
        <v>205835.98669699466</v>
      </c>
      <c r="C168" s="5">
        <f>C167*(1+$C$1/12)+$C$3-G167</f>
        <v>226678.8232714363</v>
      </c>
      <c r="D168" s="5">
        <f>D167*(1+$C$1/12)+$C$3-H167</f>
        <v>228047.30334450232</v>
      </c>
      <c r="E168" s="5">
        <f>E167*(1+$C$1/12)+$C$3</f>
        <v>228907.55035165721</v>
      </c>
      <c r="F168" s="24">
        <f>B168*2%/12</f>
        <v>343.05997782832446</v>
      </c>
      <c r="G168" s="1">
        <f>(VLOOKUP(C168,'StashAway Pricing'!$A$2:$C$8,3,TRUE)+VLOOKUP(C168,'StashAway Pricing'!$A$2:$C$8,2,TRUE)*(C168-VLOOKUP(C168,'StashAway Pricing'!$A$2:$C$8,1,TRUE)))/12</f>
        <v>109.03284302976512</v>
      </c>
      <c r="H168" s="1">
        <f>IF(D168&lt;10000,D168*1%/12,IF(D168&lt;100000,D168*0.7%/12,D168*0.5%/12))</f>
        <v>95.019709726875973</v>
      </c>
      <c r="I168" s="1">
        <f>18/12+0.5%*E168/12</f>
        <v>96.878145979857166</v>
      </c>
      <c r="J168" s="5">
        <f>F168+J167</f>
        <v>24761.053326326393</v>
      </c>
      <c r="K168" s="5">
        <f>G168+K167</f>
        <v>8397.5901485406321</v>
      </c>
      <c r="L168" s="5">
        <f>H168+L167</f>
        <v>7282.1675928166742</v>
      </c>
      <c r="M168" s="5">
        <f>I168+M167</f>
        <v>6877.2019021176966</v>
      </c>
    </row>
    <row r="169" spans="1:13" x14ac:dyDescent="0.3">
      <c r="A169">
        <f t="shared" si="2"/>
        <v>156</v>
      </c>
      <c r="B169" s="5">
        <f>B168*(1+$C$1/12)+$C$3-F168</f>
        <v>207522.1066526513</v>
      </c>
      <c r="C169" s="5">
        <f>C168*(1+$C$1/12)+$C$3-G168</f>
        <v>228703.18454476367</v>
      </c>
      <c r="D169" s="5">
        <f>D168*(1+$C$1/12)+$C$3-H168</f>
        <v>230092.52015149791</v>
      </c>
      <c r="E169" s="5">
        <f>E168*(1+$C$1/12)+$C$3</f>
        <v>231052.08810341547</v>
      </c>
      <c r="F169" s="24">
        <f>B169*2%/12</f>
        <v>345.87017775441882</v>
      </c>
      <c r="G169" s="1">
        <f>(VLOOKUP(C169,'StashAway Pricing'!$A$2:$C$8,3,TRUE)+VLOOKUP(C169,'StashAway Pricing'!$A$2:$C$8,2,TRUE)*(C169-VLOOKUP(C169,'StashAway Pricing'!$A$2:$C$8,1,TRUE)))/12</f>
        <v>109.87632689365152</v>
      </c>
      <c r="H169" s="1">
        <f>IF(D169&lt;10000,D169*1%/12,IF(D169&lt;100000,D169*0.7%/12,D169*0.5%/12))</f>
        <v>95.871883396457463</v>
      </c>
      <c r="I169" s="1">
        <f>18/12+0.5%*E169/12</f>
        <v>97.771703376423105</v>
      </c>
      <c r="J169" s="5">
        <f>F169+J168</f>
        <v>25106.923504080813</v>
      </c>
      <c r="K169" s="5">
        <f>G169+K168</f>
        <v>8507.466475434283</v>
      </c>
      <c r="L169" s="5">
        <f>H169+L168</f>
        <v>7378.0394762131318</v>
      </c>
      <c r="M169" s="5">
        <f>I169+M168</f>
        <v>6974.9736054941195</v>
      </c>
    </row>
    <row r="170" spans="1:13" x14ac:dyDescent="0.3">
      <c r="A170">
        <f t="shared" si="2"/>
        <v>157</v>
      </c>
      <c r="B170" s="5">
        <f>B169*(1+$C$1/12)+$C$3-F169</f>
        <v>209213.84700816014</v>
      </c>
      <c r="C170" s="5">
        <f>C169*(1+$C$1/12)+$C$3-G169</f>
        <v>230736.82414059382</v>
      </c>
      <c r="D170" s="5">
        <f>D169*(1+$C$1/12)+$C$3-H169</f>
        <v>232147.1108688589</v>
      </c>
      <c r="E170" s="5">
        <f>E169*(1+$C$1/12)+$C$3-SUM(I167:I169)</f>
        <v>232916.70966043376</v>
      </c>
      <c r="F170" s="24">
        <f>B170*2%/12</f>
        <v>348.68974501360026</v>
      </c>
      <c r="G170" s="1">
        <f>(VLOOKUP(C170,'StashAway Pricing'!$A$2:$C$8,3,TRUE)+VLOOKUP(C170,'StashAway Pricing'!$A$2:$C$8,2,TRUE)*(C170-VLOOKUP(C170,'StashAway Pricing'!$A$2:$C$8,1,TRUE)))/12</f>
        <v>110.72367672524744</v>
      </c>
      <c r="H170" s="1">
        <f>IF(D170&lt;10000,D170*1%/12,IF(D170&lt;100000,D170*0.7%/12,D170*0.5%/12))</f>
        <v>96.72796286202454</v>
      </c>
      <c r="I170" s="1">
        <f>18/12+0.5%*E170/12</f>
        <v>98.54862902518073</v>
      </c>
      <c r="J170" s="5">
        <f>F170+J169</f>
        <v>25455.613249094415</v>
      </c>
      <c r="K170" s="5">
        <f>G170+K169</f>
        <v>8618.19015215953</v>
      </c>
      <c r="L170" s="5">
        <f>H170+L169</f>
        <v>7474.7674390751563</v>
      </c>
      <c r="M170" s="5">
        <f>I170+M169</f>
        <v>7073.5222345193006</v>
      </c>
    </row>
    <row r="171" spans="1:13" x14ac:dyDescent="0.3">
      <c r="A171">
        <f t="shared" si="2"/>
        <v>158</v>
      </c>
      <c r="B171" s="5">
        <f>B170*(1+$C$1/12)+$C$3-F170</f>
        <v>210911.22649818732</v>
      </c>
      <c r="C171" s="5">
        <f>C170*(1+$C$1/12)+$C$3-G170</f>
        <v>232779.78458457149</v>
      </c>
      <c r="D171" s="5">
        <f>D170*(1+$C$1/12)+$C$3-H170</f>
        <v>234211.11846034115</v>
      </c>
      <c r="E171" s="5">
        <f>E170*(1+$C$1/12)+$C$3</f>
        <v>235081.29320873591</v>
      </c>
      <c r="F171" s="24">
        <f>B171*2%/12</f>
        <v>351.51871083031216</v>
      </c>
      <c r="G171" s="1">
        <f>(VLOOKUP(C171,'StashAway Pricing'!$A$2:$C$8,3,TRUE)+VLOOKUP(C171,'StashAway Pricing'!$A$2:$C$8,2,TRUE)*(C171-VLOOKUP(C171,'StashAway Pricing'!$A$2:$C$8,1,TRUE)))/12</f>
        <v>111.57491024357144</v>
      </c>
      <c r="H171" s="1">
        <f>IF(D171&lt;10000,D171*1%/12,IF(D171&lt;100000,D171*0.7%/12,D171*0.5%/12))</f>
        <v>97.587966025142137</v>
      </c>
      <c r="I171" s="1">
        <f>18/12+0.5%*E171/12</f>
        <v>99.450538836973294</v>
      </c>
      <c r="J171" s="5">
        <f>F171+J170</f>
        <v>25807.131959924725</v>
      </c>
      <c r="K171" s="5">
        <f>G171+K170</f>
        <v>8729.7650624031012</v>
      </c>
      <c r="L171" s="5">
        <f>H171+L170</f>
        <v>7572.3554051002984</v>
      </c>
      <c r="M171" s="5">
        <f>I171+M170</f>
        <v>7172.972773356274</v>
      </c>
    </row>
    <row r="172" spans="1:13" x14ac:dyDescent="0.3">
      <c r="A172">
        <f t="shared" si="2"/>
        <v>159</v>
      </c>
      <c r="B172" s="5">
        <f>B171*(1+$C$1/12)+$C$3-F171</f>
        <v>212614.26391984793</v>
      </c>
      <c r="C172" s="5">
        <f>C171*(1+$C$1/12)+$C$3-G171</f>
        <v>234832.10859725077</v>
      </c>
      <c r="D172" s="5">
        <f>D171*(1+$C$1/12)+$C$3-H171</f>
        <v>236284.5860866177</v>
      </c>
      <c r="E172" s="5">
        <f>E171*(1+$C$1/12)+$C$3</f>
        <v>237256.69967477955</v>
      </c>
      <c r="F172" s="24">
        <f>B172*2%/12</f>
        <v>354.35710653307984</v>
      </c>
      <c r="G172" s="1">
        <f>(VLOOKUP(C172,'StashAway Pricing'!$A$2:$C$8,3,TRUE)+VLOOKUP(C172,'StashAway Pricing'!$A$2:$C$8,2,TRUE)*(C172-VLOOKUP(C172,'StashAway Pricing'!$A$2:$C$8,1,TRUE)))/12</f>
        <v>112.43004524885448</v>
      </c>
      <c r="H172" s="1">
        <f>IF(D172&lt;10000,D172*1%/12,IF(D172&lt;100000,D172*0.7%/12,D172*0.5%/12))</f>
        <v>98.451910869424054</v>
      </c>
      <c r="I172" s="1">
        <f>18/12+0.5%*E172/12</f>
        <v>100.35695819782482</v>
      </c>
      <c r="J172" s="5">
        <f>F172+J171</f>
        <v>26161.489066457805</v>
      </c>
      <c r="K172" s="5">
        <f>G172+K171</f>
        <v>8842.1951076519563</v>
      </c>
      <c r="L172" s="5">
        <f>H172+L171</f>
        <v>7670.8073159697224</v>
      </c>
      <c r="M172" s="5">
        <f>I172+M171</f>
        <v>7273.3297315540985</v>
      </c>
    </row>
    <row r="173" spans="1:13" x14ac:dyDescent="0.3">
      <c r="A173">
        <f t="shared" si="2"/>
        <v>160</v>
      </c>
      <c r="B173" s="5">
        <f>B172*(1+$C$1/12)+$C$3-F172</f>
        <v>214322.97813291408</v>
      </c>
      <c r="C173" s="5">
        <f>C172*(1+$C$1/12)+$C$3-G172</f>
        <v>236893.83909498816</v>
      </c>
      <c r="D173" s="5">
        <f>D172*(1+$C$1/12)+$C$3-H172</f>
        <v>238367.55710618134</v>
      </c>
      <c r="E173" s="5">
        <f>E172*(1+$C$1/12)+$C$3-SUM(I170:I172)</f>
        <v>239144.62704709344</v>
      </c>
      <c r="F173" s="24">
        <f>B173*2%/12</f>
        <v>357.20496355485676</v>
      </c>
      <c r="G173" s="1">
        <f>(VLOOKUP(C173,'StashAway Pricing'!$A$2:$C$8,3,TRUE)+VLOOKUP(C173,'StashAway Pricing'!$A$2:$C$8,2,TRUE)*(C173-VLOOKUP(C173,'StashAway Pricing'!$A$2:$C$8,1,TRUE)))/12</f>
        <v>113.28909962291173</v>
      </c>
      <c r="H173" s="1">
        <f>IF(D173&lt;10000,D173*1%/12,IF(D173&lt;100000,D173*0.7%/12,D173*0.5%/12))</f>
        <v>99.319815460908899</v>
      </c>
      <c r="I173" s="1">
        <f>18/12+0.5%*E173/12</f>
        <v>101.1435946029556</v>
      </c>
      <c r="J173" s="5">
        <f>F173+J172</f>
        <v>26518.694030012663</v>
      </c>
      <c r="K173" s="5">
        <f>G173+K172</f>
        <v>8955.4842072748688</v>
      </c>
      <c r="L173" s="5">
        <f>H173+L172</f>
        <v>7770.1271314306314</v>
      </c>
      <c r="M173" s="5">
        <f>I173+M172</f>
        <v>7374.4733261570545</v>
      </c>
    </row>
    <row r="174" spans="1:13" x14ac:dyDescent="0.3">
      <c r="A174">
        <f t="shared" si="2"/>
        <v>161</v>
      </c>
      <c r="B174" s="5">
        <f>B173*(1+$C$1/12)+$C$3-F173</f>
        <v>216037.38806002378</v>
      </c>
      <c r="C174" s="5">
        <f>C173*(1+$C$1/12)+$C$3-G173</f>
        <v>238965.01919084016</v>
      </c>
      <c r="D174" s="5">
        <f>D173*(1+$C$1/12)+$C$3-H173</f>
        <v>240460.07507625132</v>
      </c>
      <c r="E174" s="5">
        <f>E173*(1+$C$1/12)+$C$3</f>
        <v>241340.35018232887</v>
      </c>
      <c r="F174" s="24">
        <f>B174*2%/12</f>
        <v>360.06231343337299</v>
      </c>
      <c r="G174" s="1">
        <f>(VLOOKUP(C174,'StashAway Pricing'!$A$2:$C$8,3,TRUE)+VLOOKUP(C174,'StashAway Pricing'!$A$2:$C$8,2,TRUE)*(C174-VLOOKUP(C174,'StashAway Pricing'!$A$2:$C$8,1,TRUE)))/12</f>
        <v>114.15209132951674</v>
      </c>
      <c r="H174" s="1">
        <f>IF(D174&lt;10000,D174*1%/12,IF(D174&lt;100000,D174*0.7%/12,D174*0.5%/12))</f>
        <v>100.19169794843805</v>
      </c>
      <c r="I174" s="1">
        <f>18/12+0.5%*E174/12</f>
        <v>102.05847924263703</v>
      </c>
      <c r="J174" s="5">
        <f>F174+J173</f>
        <v>26878.756343446035</v>
      </c>
      <c r="K174" s="5">
        <f>G174+K173</f>
        <v>9069.636298604386</v>
      </c>
      <c r="L174" s="5">
        <f>H174+L173</f>
        <v>7870.318829379069</v>
      </c>
      <c r="M174" s="5">
        <f>I174+M173</f>
        <v>7476.5318053996916</v>
      </c>
    </row>
    <row r="175" spans="1:13" x14ac:dyDescent="0.3">
      <c r="A175">
        <f t="shared" si="2"/>
        <v>162</v>
      </c>
      <c r="B175" s="5">
        <f>B174*(1+$C$1/12)+$C$3-F174</f>
        <v>217757.51268689049</v>
      </c>
      <c r="C175" s="5">
        <f>C174*(1+$C$1/12)+$C$3-G174</f>
        <v>241045.69219546483</v>
      </c>
      <c r="D175" s="5">
        <f>D174*(1+$C$1/12)+$C$3-H174</f>
        <v>242562.1837536841</v>
      </c>
      <c r="E175" s="5">
        <f>E174*(1+$C$1/12)+$C$3</f>
        <v>243547.05193324049</v>
      </c>
      <c r="F175" s="24">
        <f>B175*2%/12</f>
        <v>362.92918781148416</v>
      </c>
      <c r="G175" s="1">
        <f>(VLOOKUP(C175,'StashAway Pricing'!$A$2:$C$8,3,TRUE)+VLOOKUP(C175,'StashAway Pricing'!$A$2:$C$8,2,TRUE)*(C175-VLOOKUP(C175,'StashAway Pricing'!$A$2:$C$8,1,TRUE)))/12</f>
        <v>115.01903841477701</v>
      </c>
      <c r="H175" s="1">
        <f>IF(D175&lt;10000,D175*1%/12,IF(D175&lt;100000,D175*0.7%/12,D175*0.5%/12))</f>
        <v>101.06757656403505</v>
      </c>
      <c r="I175" s="1">
        <f>18/12+0.5%*E175/12</f>
        <v>102.97793830551687</v>
      </c>
      <c r="J175" s="5">
        <f>F175+J174</f>
        <v>27241.685531257521</v>
      </c>
      <c r="K175" s="5">
        <f>G175+K174</f>
        <v>9184.6553370191632</v>
      </c>
      <c r="L175" s="5">
        <f>H175+L174</f>
        <v>7971.3864059431044</v>
      </c>
      <c r="M175" s="5">
        <f>I175+M174</f>
        <v>7579.5097437052082</v>
      </c>
    </row>
    <row r="176" spans="1:13" x14ac:dyDescent="0.3">
      <c r="A176">
        <f t="shared" si="2"/>
        <v>163</v>
      </c>
      <c r="B176" s="5">
        <f>B175*(1+$C$1/12)+$C$3-F175</f>
        <v>219483.37106251344</v>
      </c>
      <c r="C176" s="5">
        <f>C175*(1+$C$1/12)+$C$3-G175</f>
        <v>243135.90161802733</v>
      </c>
      <c r="D176" s="5">
        <f>D175*(1+$C$1/12)+$C$3-H175</f>
        <v>244673.92709588847</v>
      </c>
      <c r="E176" s="5">
        <f>E175*(1+$C$1/12)+$C$3-SUM(I173:I175)</f>
        <v>245458.60718075556</v>
      </c>
      <c r="F176" s="24">
        <f>B176*2%/12</f>
        <v>365.80561843752236</v>
      </c>
      <c r="G176" s="1">
        <f>(VLOOKUP(C176,'StashAway Pricing'!$A$2:$C$8,3,TRUE)+VLOOKUP(C176,'StashAway Pricing'!$A$2:$C$8,2,TRUE)*(C176-VLOOKUP(C176,'StashAway Pricing'!$A$2:$C$8,1,TRUE)))/12</f>
        <v>115.88995900751138</v>
      </c>
      <c r="H176" s="1">
        <f>IF(D176&lt;10000,D176*1%/12,IF(D176&lt;100000,D176*0.7%/12,D176*0.5%/12))</f>
        <v>101.94746962328686</v>
      </c>
      <c r="I176" s="1">
        <f>18/12+0.5%*E176/12</f>
        <v>103.77441965864814</v>
      </c>
      <c r="J176" s="5">
        <f>F176+J175</f>
        <v>27607.491149695044</v>
      </c>
      <c r="K176" s="5">
        <f>G176+K175</f>
        <v>9300.5452960266739</v>
      </c>
      <c r="L176" s="5">
        <f>H176+L175</f>
        <v>8073.3338755663908</v>
      </c>
      <c r="M176" s="5">
        <f>I176+M175</f>
        <v>7683.2841633638564</v>
      </c>
    </row>
    <row r="177" spans="1:13" x14ac:dyDescent="0.3">
      <c r="A177">
        <f t="shared" si="2"/>
        <v>164</v>
      </c>
      <c r="B177" s="5">
        <f>B176*(1+$C$1/12)+$C$3-F176</f>
        <v>221214.98229938844</v>
      </c>
      <c r="C177" s="5">
        <f>C176*(1+$C$1/12)+$C$3-G176</f>
        <v>245235.69116710994</v>
      </c>
      <c r="D177" s="5">
        <f>D176*(1+$C$1/12)+$C$3-H176</f>
        <v>246795.34926174459</v>
      </c>
      <c r="E177" s="5">
        <f>E176*(1+$C$1/12)+$C$3</f>
        <v>247685.9002166593</v>
      </c>
      <c r="F177" s="24">
        <f>B177*2%/12</f>
        <v>368.69163716564736</v>
      </c>
      <c r="G177" s="1">
        <f>(VLOOKUP(C177,'StashAway Pricing'!$A$2:$C$8,3,TRUE)+VLOOKUP(C177,'StashAway Pricing'!$A$2:$C$8,2,TRUE)*(C177-VLOOKUP(C177,'StashAway Pricing'!$A$2:$C$8,1,TRUE)))/12</f>
        <v>116.76487131962915</v>
      </c>
      <c r="H177" s="1">
        <f>IF(D177&lt;10000,D177*1%/12,IF(D177&lt;100000,D177*0.7%/12,D177*0.5%/12))</f>
        <v>102.83139552572692</v>
      </c>
      <c r="I177" s="1">
        <f>18/12+0.5%*E177/12</f>
        <v>104.70245842360805</v>
      </c>
      <c r="J177" s="5">
        <f>F177+J176</f>
        <v>27976.182786860692</v>
      </c>
      <c r="K177" s="5">
        <f>G177+K176</f>
        <v>9417.3101673463025</v>
      </c>
      <c r="L177" s="5">
        <f>H177+L176</f>
        <v>8176.165271092118</v>
      </c>
      <c r="M177" s="5">
        <f>I177+M176</f>
        <v>7787.9866217874642</v>
      </c>
    </row>
    <row r="178" spans="1:13" x14ac:dyDescent="0.3">
      <c r="A178">
        <f t="shared" si="2"/>
        <v>165</v>
      </c>
      <c r="B178" s="5">
        <f>B177*(1+$C$1/12)+$C$3-F177</f>
        <v>222952.36557371973</v>
      </c>
      <c r="C178" s="5">
        <f>C177*(1+$C$1/12)+$C$3-G177</f>
        <v>247345.10475162583</v>
      </c>
      <c r="D178" s="5">
        <f>D177*(1+$C$1/12)+$C$3-H177</f>
        <v>248926.49461252757</v>
      </c>
      <c r="E178" s="5">
        <f>E177*(1+$C$1/12)+$C$3</f>
        <v>249924.32971774257</v>
      </c>
      <c r="F178" s="24">
        <f>B178*2%/12</f>
        <v>371.58727595619956</v>
      </c>
      <c r="G178" s="1">
        <f>(VLOOKUP(C178,'StashAway Pricing'!$A$2:$C$8,3,TRUE)+VLOOKUP(C178,'StashAway Pricing'!$A$2:$C$8,2,TRUE)*(C178-VLOOKUP(C178,'StashAway Pricing'!$A$2:$C$8,1,TRUE)))/12</f>
        <v>117.64379364651076</v>
      </c>
      <c r="H178" s="1">
        <f>IF(D178&lt;10000,D178*1%/12,IF(D178&lt;100000,D178*0.7%/12,D178*0.5%/12))</f>
        <v>103.71937275521982</v>
      </c>
      <c r="I178" s="1">
        <f>18/12+0.5%*E178/12</f>
        <v>105.63513738239273</v>
      </c>
      <c r="J178" s="5">
        <f>F178+J177</f>
        <v>28347.770062816893</v>
      </c>
      <c r="K178" s="5">
        <f>G178+K177</f>
        <v>9534.9539609928124</v>
      </c>
      <c r="L178" s="5">
        <f>H178+L177</f>
        <v>8279.8846438473374</v>
      </c>
      <c r="M178" s="5">
        <f>I178+M177</f>
        <v>7893.6217591698569</v>
      </c>
    </row>
    <row r="179" spans="1:13" x14ac:dyDescent="0.3">
      <c r="A179">
        <f t="shared" si="2"/>
        <v>166</v>
      </c>
      <c r="B179" s="5">
        <f>B178*(1+$C$1/12)+$C$3-F178</f>
        <v>224695.54012563211</v>
      </c>
      <c r="C179" s="5">
        <f>C178*(1+$C$1/12)+$C$3-G178</f>
        <v>249464.18648173742</v>
      </c>
      <c r="D179" s="5">
        <f>D178*(1+$C$1/12)+$C$3-H178</f>
        <v>251067.40771283497</v>
      </c>
      <c r="E179" s="5">
        <f>E178*(1+$C$1/12)+$C$3-SUM(I176:I178)</f>
        <v>251859.83935086659</v>
      </c>
      <c r="F179" s="24">
        <f>B179*2%/12</f>
        <v>374.49256687605356</v>
      </c>
      <c r="G179" s="1">
        <f>(VLOOKUP(C179,'StashAway Pricing'!$A$2:$C$8,3,TRUE)+VLOOKUP(C179,'StashAway Pricing'!$A$2:$C$8,2,TRUE)*(C179-VLOOKUP(C179,'StashAway Pricing'!$A$2:$C$8,1,TRUE)))/12</f>
        <v>118.52674436739058</v>
      </c>
      <c r="H179" s="1">
        <f>IF(D179&lt;10000,D179*1%/12,IF(D179&lt;100000,D179*0.7%/12,D179*0.5%/12))</f>
        <v>104.61141988034791</v>
      </c>
      <c r="I179" s="1">
        <f>18/12+0.5%*E179/12</f>
        <v>106.44159972952775</v>
      </c>
      <c r="J179" s="5">
        <f>F179+J178</f>
        <v>28722.262629692948</v>
      </c>
      <c r="K179" s="5">
        <f>G179+K178</f>
        <v>9653.4807053602035</v>
      </c>
      <c r="L179" s="5">
        <f>H179+L178</f>
        <v>8384.4960637276854</v>
      </c>
      <c r="M179" s="5">
        <f>I179+M178</f>
        <v>8000.0633588993842</v>
      </c>
    </row>
    <row r="180" spans="1:13" x14ac:dyDescent="0.3">
      <c r="A180">
        <f t="shared" si="2"/>
        <v>167</v>
      </c>
      <c r="B180" s="5">
        <f>B179*(1+$C$1/12)+$C$3-F179</f>
        <v>226444.52525938419</v>
      </c>
      <c r="C180" s="5">
        <f>C179*(1+$C$1/12)+$C$3-G179</f>
        <v>251592.98066977868</v>
      </c>
      <c r="D180" s="5">
        <f>D179*(1+$C$1/12)+$C$3-H179</f>
        <v>253218.13333151877</v>
      </c>
      <c r="E180" s="5">
        <f>E179*(1+$C$1/12)+$C$3</f>
        <v>254119.13854762091</v>
      </c>
      <c r="F180" s="24">
        <f>B180*2%/12</f>
        <v>377.40754209897364</v>
      </c>
      <c r="G180" s="1">
        <f>(VLOOKUP(C180,'StashAway Pricing'!$A$2:$C$8,3,TRUE)+VLOOKUP(C180,'StashAway Pricing'!$A$2:$C$8,2,TRUE)*(C180-VLOOKUP(C180,'StashAway Pricing'!$A$2:$C$8,1,TRUE)))/12</f>
        <v>119.28099355659289</v>
      </c>
      <c r="H180" s="1">
        <f>IF(D180&lt;10000,D180*1%/12,IF(D180&lt;100000,D180*0.7%/12,D180*0.5%/12))</f>
        <v>105.50755555479948</v>
      </c>
      <c r="I180" s="1">
        <f>18/12+0.5%*E180/12</f>
        <v>107.38297439484205</v>
      </c>
      <c r="J180" s="5">
        <f>F180+J179</f>
        <v>29099.67017179192</v>
      </c>
      <c r="K180" s="5">
        <f>G180+K179</f>
        <v>9772.7616989167964</v>
      </c>
      <c r="L180" s="5">
        <f>H180+L179</f>
        <v>8490.0036192824846</v>
      </c>
      <c r="M180" s="5">
        <f>I180+M179</f>
        <v>8107.446333294226</v>
      </c>
    </row>
    <row r="181" spans="1:13" x14ac:dyDescent="0.3">
      <c r="A181">
        <f t="shared" si="2"/>
        <v>168</v>
      </c>
      <c r="B181" s="5">
        <f>B180*(1+$C$1/12)+$C$3-F180</f>
        <v>228199.34034358209</v>
      </c>
      <c r="C181" s="5">
        <f>C180*(1+$C$1/12)+$C$3-G180</f>
        <v>253731.66457957093</v>
      </c>
      <c r="D181" s="5">
        <f>D180*(1+$C$1/12)+$C$3-H180</f>
        <v>255378.71644262155</v>
      </c>
      <c r="E181" s="5">
        <f>E180*(1+$C$1/12)+$C$3</f>
        <v>256389.73424035899</v>
      </c>
      <c r="F181" s="24">
        <f>B181*2%/12</f>
        <v>380.33223390597021</v>
      </c>
      <c r="G181" s="1">
        <f>(VLOOKUP(C181,'StashAway Pricing'!$A$2:$C$8,3,TRUE)+VLOOKUP(C181,'StashAway Pricing'!$A$2:$C$8,2,TRUE)*(C181-VLOOKUP(C181,'StashAway Pricing'!$A$2:$C$8,1,TRUE)))/12</f>
        <v>119.9938881931903</v>
      </c>
      <c r="H181" s="1">
        <f>IF(D181&lt;10000,D181*1%/12,IF(D181&lt;100000,D181*0.7%/12,D181*0.5%/12))</f>
        <v>106.40779851775898</v>
      </c>
      <c r="I181" s="1">
        <f>18/12+0.5%*E181/12</f>
        <v>108.32905593348291</v>
      </c>
      <c r="J181" s="5">
        <f>F181+J180</f>
        <v>29480.002405697891</v>
      </c>
      <c r="K181" s="5">
        <f>G181+K180</f>
        <v>9892.7555871099867</v>
      </c>
      <c r="L181" s="5">
        <f>H181+L180</f>
        <v>8596.4114178002437</v>
      </c>
      <c r="M181" s="5">
        <f>I181+M180</f>
        <v>8215.7753892277087</v>
      </c>
    </row>
    <row r="182" spans="1:13" x14ac:dyDescent="0.3">
      <c r="A182">
        <f t="shared" si="2"/>
        <v>169</v>
      </c>
      <c r="B182" s="5">
        <f>B181*(1+$C$1/12)+$C$3-F181</f>
        <v>229960.00481139403</v>
      </c>
      <c r="C182" s="5">
        <f>C181*(1+$C$1/12)+$C$3-G181</f>
        <v>255880.32901427557</v>
      </c>
      <c r="D182" s="5">
        <f>D181*(1+$C$1/12)+$C$3-H181</f>
        <v>257549.20222631688</v>
      </c>
      <c r="E182" s="5">
        <f>E181*(1+$C$1/12)+$C$3-SUM(I179:I181)</f>
        <v>258349.52928150291</v>
      </c>
      <c r="F182" s="24">
        <f>B182*2%/12</f>
        <v>383.26667468565671</v>
      </c>
      <c r="G182" s="1">
        <f>(VLOOKUP(C182,'StashAway Pricing'!$A$2:$C$8,3,TRUE)+VLOOKUP(C182,'StashAway Pricing'!$A$2:$C$8,2,TRUE)*(C182-VLOOKUP(C182,'StashAway Pricing'!$A$2:$C$8,1,TRUE)))/12</f>
        <v>120.71010967142519</v>
      </c>
      <c r="H182" s="1">
        <f>IF(D182&lt;10000,D182*1%/12,IF(D182&lt;100000,D182*0.7%/12,D182*0.5%/12))</f>
        <v>107.31216759429871</v>
      </c>
      <c r="I182" s="1">
        <f>18/12+0.5%*E182/12</f>
        <v>109.14563720062621</v>
      </c>
      <c r="J182" s="5">
        <f>F182+J181</f>
        <v>29863.269080383547</v>
      </c>
      <c r="K182" s="5">
        <f>G182+K181</f>
        <v>10013.465696781412</v>
      </c>
      <c r="L182" s="5">
        <f>H182+L181</f>
        <v>8703.7235853945422</v>
      </c>
      <c r="M182" s="5">
        <f>I182+M181</f>
        <v>8324.9210264283356</v>
      </c>
    </row>
    <row r="183" spans="1:13" x14ac:dyDescent="0.3">
      <c r="A183">
        <f t="shared" si="2"/>
        <v>170</v>
      </c>
      <c r="B183" s="5">
        <f>B182*(1+$C$1/12)+$C$3-F182</f>
        <v>231726.53816076531</v>
      </c>
      <c r="C183" s="5">
        <f>C182*(1+$C$1/12)+$C$3-G182</f>
        <v>258039.02054967548</v>
      </c>
      <c r="D183" s="5">
        <f>D182*(1+$C$1/12)+$C$3-H182</f>
        <v>259729.63606985414</v>
      </c>
      <c r="E183" s="5">
        <f>E182*(1+$C$1/12)+$C$3</f>
        <v>260641.2769279104</v>
      </c>
      <c r="F183" s="24">
        <f>B183*2%/12</f>
        <v>386.21089693460885</v>
      </c>
      <c r="G183" s="1">
        <f>(VLOOKUP(C183,'StashAway Pricing'!$A$2:$C$8,3,TRUE)+VLOOKUP(C183,'StashAway Pricing'!$A$2:$C$8,2,TRUE)*(C183-VLOOKUP(C183,'StashAway Pricing'!$A$2:$C$8,1,TRUE)))/12</f>
        <v>121.42967351655848</v>
      </c>
      <c r="H183" s="1">
        <f>IF(D183&lt;10000,D183*1%/12,IF(D183&lt;100000,D183*0.7%/12,D183*0.5%/12))</f>
        <v>108.22068169577256</v>
      </c>
      <c r="I183" s="1">
        <f>18/12+0.5%*E183/12</f>
        <v>110.10053205329599</v>
      </c>
      <c r="J183" s="5">
        <f>F183+J182</f>
        <v>30249.479977318155</v>
      </c>
      <c r="K183" s="5">
        <f>G183+K182</f>
        <v>10134.895370297971</v>
      </c>
      <c r="L183" s="5">
        <f>H183+L182</f>
        <v>8811.9442670903154</v>
      </c>
      <c r="M183" s="5">
        <f>I183+M182</f>
        <v>8435.0215584816324</v>
      </c>
    </row>
    <row r="184" spans="1:13" x14ac:dyDescent="0.3">
      <c r="A184">
        <f t="shared" si="2"/>
        <v>171</v>
      </c>
      <c r="B184" s="5">
        <f>B183*(1+$C$1/12)+$C$3-F183</f>
        <v>233498.95995463448</v>
      </c>
      <c r="C184" s="5">
        <f>C183*(1+$C$1/12)+$C$3-G183</f>
        <v>260207.78597890725</v>
      </c>
      <c r="D184" s="5">
        <f>D183*(1+$C$1/12)+$C$3-H183</f>
        <v>261920.06356850761</v>
      </c>
      <c r="E184" s="5">
        <f>E183*(1+$C$1/12)+$C$3</f>
        <v>262944.48331254988</v>
      </c>
      <c r="F184" s="24">
        <f>B184*2%/12</f>
        <v>389.16493325772416</v>
      </c>
      <c r="G184" s="1">
        <f>(VLOOKUP(C184,'StashAway Pricing'!$A$2:$C$8,3,TRUE)+VLOOKUP(C184,'StashAway Pricing'!$A$2:$C$8,2,TRUE)*(C184-VLOOKUP(C184,'StashAway Pricing'!$A$2:$C$8,1,TRUE)))/12</f>
        <v>122.15259532630243</v>
      </c>
      <c r="H184" s="1">
        <f>IF(D184&lt;10000,D184*1%/12,IF(D184&lt;100000,D184*0.7%/12,D184*0.5%/12))</f>
        <v>109.13335982021151</v>
      </c>
      <c r="I184" s="1">
        <f>18/12+0.5%*E184/12</f>
        <v>111.06020138022912</v>
      </c>
      <c r="J184" s="5">
        <f>F184+J183</f>
        <v>30638.64491057588</v>
      </c>
      <c r="K184" s="5">
        <f>G184+K183</f>
        <v>10257.047965624273</v>
      </c>
      <c r="L184" s="5">
        <f>H184+L183</f>
        <v>8921.0776269105263</v>
      </c>
      <c r="M184" s="5">
        <f>I184+M183</f>
        <v>8546.0817598618614</v>
      </c>
    </row>
    <row r="185" spans="1:13" x14ac:dyDescent="0.3">
      <c r="A185">
        <f t="shared" si="2"/>
        <v>172</v>
      </c>
      <c r="B185" s="5">
        <f>B184*(1+$C$1/12)+$C$3-F184</f>
        <v>235277.2898211499</v>
      </c>
      <c r="C185" s="5">
        <f>C184*(1+$C$1/12)+$C$3-G184</f>
        <v>262386.67231347546</v>
      </c>
      <c r="D185" s="5">
        <f>D184*(1+$C$1/12)+$C$3-H184</f>
        <v>264120.53052652988</v>
      </c>
      <c r="E185" s="5">
        <f>E184*(1+$C$1/12)+$C$3-SUM(I182:I184)</f>
        <v>264928.89935847843</v>
      </c>
      <c r="F185" s="24">
        <f>B185*2%/12</f>
        <v>392.12881636858316</v>
      </c>
      <c r="G185" s="1">
        <f>(VLOOKUP(C185,'StashAway Pricing'!$A$2:$C$8,3,TRUE)+VLOOKUP(C185,'StashAway Pricing'!$A$2:$C$8,2,TRUE)*(C185-VLOOKUP(C185,'StashAway Pricing'!$A$2:$C$8,1,TRUE)))/12</f>
        <v>122.87889077115848</v>
      </c>
      <c r="H185" s="1">
        <f>IF(D185&lt;10000,D185*1%/12,IF(D185&lt;100000,D185*0.7%/12,D185*0.5%/12))</f>
        <v>110.05022105272077</v>
      </c>
      <c r="I185" s="1">
        <f>18/12+0.5%*E185/12</f>
        <v>111.88704139936601</v>
      </c>
      <c r="J185" s="5">
        <f>F185+J184</f>
        <v>31030.773726944462</v>
      </c>
      <c r="K185" s="5">
        <f>G185+K184</f>
        <v>10379.926856395432</v>
      </c>
      <c r="L185" s="5">
        <f>H185+L184</f>
        <v>9031.1278479632474</v>
      </c>
      <c r="M185" s="5">
        <f>I185+M184</f>
        <v>8657.9688012612278</v>
      </c>
    </row>
    <row r="186" spans="1:13" x14ac:dyDescent="0.3">
      <c r="A186">
        <f t="shared" si="2"/>
        <v>173</v>
      </c>
      <c r="B186" s="5">
        <f>B185*(1+$C$1/12)+$C$3-F185</f>
        <v>237061.54745388703</v>
      </c>
      <c r="C186" s="5">
        <f>C185*(1+$C$1/12)+$C$3-G185</f>
        <v>264575.7267842716</v>
      </c>
      <c r="D186" s="5">
        <f>D185*(1+$C$1/12)+$C$3-H185</f>
        <v>266331.08295810979</v>
      </c>
      <c r="E186" s="5">
        <f>E185*(1+$C$1/12)+$C$3</f>
        <v>267253.54385527078</v>
      </c>
      <c r="F186" s="24">
        <f>B186*2%/12</f>
        <v>395.10257908981174</v>
      </c>
      <c r="G186" s="1">
        <f>(VLOOKUP(C186,'StashAway Pricing'!$A$2:$C$8,3,TRUE)+VLOOKUP(C186,'StashAway Pricing'!$A$2:$C$8,2,TRUE)*(C186-VLOOKUP(C186,'StashAway Pricing'!$A$2:$C$8,1,TRUE)))/12</f>
        <v>123.6085755947572</v>
      </c>
      <c r="H186" s="1">
        <f>IF(D186&lt;10000,D186*1%/12,IF(D186&lt;100000,D186*0.7%/12,D186*0.5%/12))</f>
        <v>110.97128456587909</v>
      </c>
      <c r="I186" s="1">
        <f>18/12+0.5%*E186/12</f>
        <v>112.8556432730295</v>
      </c>
      <c r="J186" s="5">
        <f>F186+J185</f>
        <v>31425.876306034275</v>
      </c>
      <c r="K186" s="5">
        <f>G186+K185</f>
        <v>10503.535431990189</v>
      </c>
      <c r="L186" s="5">
        <f>H186+L185</f>
        <v>9142.099132529127</v>
      </c>
      <c r="M186" s="5">
        <f>I186+M185</f>
        <v>8770.8244445342571</v>
      </c>
    </row>
    <row r="187" spans="1:13" x14ac:dyDescent="0.3">
      <c r="A187">
        <f t="shared" si="2"/>
        <v>174</v>
      </c>
      <c r="B187" s="5">
        <f>B186*(1+$C$1/12)+$C$3-F186</f>
        <v>238851.75261206663</v>
      </c>
      <c r="C187" s="5">
        <f>C186*(1+$C$1/12)+$C$3-G186</f>
        <v>266774.99684259814</v>
      </c>
      <c r="D187" s="5">
        <f>D186*(1+$C$1/12)+$C$3-H186</f>
        <v>268551.76708833443</v>
      </c>
      <c r="E187" s="5">
        <f>E186*(1+$C$1/12)+$C$3</f>
        <v>269589.81157454709</v>
      </c>
      <c r="F187" s="24">
        <f>B187*2%/12</f>
        <v>398.08625435344442</v>
      </c>
      <c r="G187" s="1">
        <f>(VLOOKUP(C187,'StashAway Pricing'!$A$2:$C$8,3,TRUE)+VLOOKUP(C187,'StashAway Pricing'!$A$2:$C$8,2,TRUE)*(C187-VLOOKUP(C187,'StashAway Pricing'!$A$2:$C$8,1,TRUE)))/12</f>
        <v>124.34166561419937</v>
      </c>
      <c r="H187" s="1">
        <f>IF(D187&lt;10000,D187*1%/12,IF(D187&lt;100000,D187*0.7%/12,D187*0.5%/12))</f>
        <v>111.89656962013935</v>
      </c>
      <c r="I187" s="1">
        <f>18/12+0.5%*E187/12</f>
        <v>113.82908815606129</v>
      </c>
      <c r="J187" s="5">
        <f>F187+J186</f>
        <v>31823.962560387721</v>
      </c>
      <c r="K187" s="5">
        <f>G187+K186</f>
        <v>10627.877097604389</v>
      </c>
      <c r="L187" s="5">
        <f>H187+L186</f>
        <v>9253.9957021492664</v>
      </c>
      <c r="M187" s="5">
        <f>I187+M186</f>
        <v>8884.6535326903177</v>
      </c>
    </row>
    <row r="188" spans="1:13" x14ac:dyDescent="0.3">
      <c r="A188">
        <f t="shared" si="2"/>
        <v>175</v>
      </c>
      <c r="B188" s="5">
        <f>B187*(1+$C$1/12)+$C$3-F187</f>
        <v>240647.92512077349</v>
      </c>
      <c r="C188" s="5">
        <f>C187*(1+$C$1/12)+$C$3-G187</f>
        <v>268984.53016119689</v>
      </c>
      <c r="D188" s="5">
        <f>D187*(1+$C$1/12)+$C$3-H187</f>
        <v>270782.62935415597</v>
      </c>
      <c r="E188" s="5">
        <f>E187*(1+$C$1/12)+$C$3-SUM(I185:I187)</f>
        <v>271599.18885959132</v>
      </c>
      <c r="F188" s="24">
        <f>B188*2%/12</f>
        <v>401.07987520128921</v>
      </c>
      <c r="G188" s="1">
        <f>(VLOOKUP(C188,'StashAway Pricing'!$A$2:$C$8,3,TRUE)+VLOOKUP(C188,'StashAway Pricing'!$A$2:$C$8,2,TRUE)*(C188-VLOOKUP(C188,'StashAway Pricing'!$A$2:$C$8,1,TRUE)))/12</f>
        <v>125.07817672039897</v>
      </c>
      <c r="H188" s="1">
        <f>IF(D188&lt;10000,D188*1%/12,IF(D188&lt;100000,D188*0.7%/12,D188*0.5%/12))</f>
        <v>112.82609556423165</v>
      </c>
      <c r="I188" s="1">
        <f>18/12+0.5%*E188/12</f>
        <v>114.66632869149639</v>
      </c>
      <c r="J188" s="5">
        <f>F188+J187</f>
        <v>32225.04243558901</v>
      </c>
      <c r="K188" s="5">
        <f>G188+K187</f>
        <v>10752.955274324788</v>
      </c>
      <c r="L188" s="5">
        <f>H188+L187</f>
        <v>9366.8217977134973</v>
      </c>
      <c r="M188" s="5">
        <f>I188+M187</f>
        <v>8999.3198613818149</v>
      </c>
    </row>
    <row r="189" spans="1:13" x14ac:dyDescent="0.3">
      <c r="A189">
        <f t="shared" si="2"/>
        <v>176</v>
      </c>
      <c r="B189" s="5">
        <f>B188*(1+$C$1/12)+$C$3-F188</f>
        <v>242450.08487117605</v>
      </c>
      <c r="C189" s="5">
        <f>C188*(1+$C$1/12)+$C$3-G188</f>
        <v>271204.37463528244</v>
      </c>
      <c r="D189" s="5">
        <f>D188*(1+$C$1/12)+$C$3-H188</f>
        <v>273023.71640536247</v>
      </c>
      <c r="E189" s="5">
        <f>E188*(1+$C$1/12)+$C$3</f>
        <v>273957.18480388925</v>
      </c>
      <c r="F189" s="24">
        <f>B189*2%/12</f>
        <v>404.08347478529345</v>
      </c>
      <c r="G189" s="1">
        <f>(VLOOKUP(C189,'StashAway Pricing'!$A$2:$C$8,3,TRUE)+VLOOKUP(C189,'StashAway Pricing'!$A$2:$C$8,2,TRUE)*(C189-VLOOKUP(C189,'StashAway Pricing'!$A$2:$C$8,1,TRUE)))/12</f>
        <v>125.81812487842747</v>
      </c>
      <c r="H189" s="1">
        <f>IF(D189&lt;10000,D189*1%/12,IF(D189&lt;100000,D189*0.7%/12,D189*0.5%/12))</f>
        <v>113.7598818355677</v>
      </c>
      <c r="I189" s="1">
        <f>18/12+0.5%*E189/12</f>
        <v>115.64882700162053</v>
      </c>
      <c r="J189" s="5">
        <f>F189+J188</f>
        <v>32629.125910374303</v>
      </c>
      <c r="K189" s="5">
        <f>G189+K188</f>
        <v>10878.773399203215</v>
      </c>
      <c r="L189" s="5">
        <f>H189+L188</f>
        <v>9480.5816795490646</v>
      </c>
      <c r="M189" s="5">
        <f>I189+M188</f>
        <v>9114.9686883834347</v>
      </c>
    </row>
    <row r="190" spans="1:13" x14ac:dyDescent="0.3">
      <c r="A190">
        <f t="shared" si="2"/>
        <v>177</v>
      </c>
      <c r="B190" s="5">
        <f>B189*(1+$C$1/12)+$C$3-F189</f>
        <v>244258.25182074661</v>
      </c>
      <c r="C190" s="5">
        <f>C189*(1+$C$1/12)+$C$3-G189</f>
        <v>273434.57838358037</v>
      </c>
      <c r="D190" s="5">
        <f>D189*(1+$C$1/12)+$C$3-H189</f>
        <v>275275.07510555373</v>
      </c>
      <c r="E190" s="5">
        <f>E189*(1+$C$1/12)+$C$3</f>
        <v>276326.97072790866</v>
      </c>
      <c r="F190" s="24">
        <f>B190*2%/12</f>
        <v>407.097086367911</v>
      </c>
      <c r="G190" s="1">
        <f>(VLOOKUP(C190,'StashAway Pricing'!$A$2:$C$8,3,TRUE)+VLOOKUP(C190,'StashAway Pricing'!$A$2:$C$8,2,TRUE)*(C190-VLOOKUP(C190,'StashAway Pricing'!$A$2:$C$8,1,TRUE)))/12</f>
        <v>126.56152612786013</v>
      </c>
      <c r="H190" s="1">
        <f>IF(D190&lt;10000,D190*1%/12,IF(D190&lt;100000,D190*0.7%/12,D190*0.5%/12))</f>
        <v>114.6979479606474</v>
      </c>
      <c r="I190" s="1">
        <f>18/12+0.5%*E190/12</f>
        <v>116.63623780329527</v>
      </c>
      <c r="J190" s="5">
        <f>F190+J189</f>
        <v>33036.222996742217</v>
      </c>
      <c r="K190" s="5">
        <f>G190+K189</f>
        <v>11005.334925331075</v>
      </c>
      <c r="L190" s="5">
        <f>H190+L189</f>
        <v>9595.2796275097116</v>
      </c>
      <c r="M190" s="5">
        <f>I190+M189</f>
        <v>9231.6049261867302</v>
      </c>
    </row>
    <row r="191" spans="1:13" x14ac:dyDescent="0.3">
      <c r="A191">
        <f t="shared" si="2"/>
        <v>178</v>
      </c>
      <c r="B191" s="5">
        <f>B190*(1+$C$1/12)+$C$3-F190</f>
        <v>246072.4459934824</v>
      </c>
      <c r="C191" s="5">
        <f>C190*(1+$C$1/12)+$C$3-G190</f>
        <v>275675.18974937039</v>
      </c>
      <c r="D191" s="5">
        <f>D190*(1+$C$1/12)+$C$3-H190</f>
        <v>277536.7525331208</v>
      </c>
      <c r="E191" s="5">
        <f>E190*(1+$C$1/12)+$C$3-SUM(I188:I190)</f>
        <v>278361.65418805176</v>
      </c>
      <c r="F191" s="24">
        <f>B191*2%/12</f>
        <v>410.12074332247067</v>
      </c>
      <c r="G191" s="1">
        <f>(VLOOKUP(C191,'StashAway Pricing'!$A$2:$C$8,3,TRUE)+VLOOKUP(C191,'StashAway Pricing'!$A$2:$C$8,2,TRUE)*(C191-VLOOKUP(C191,'StashAway Pricing'!$A$2:$C$8,1,TRUE)))/12</f>
        <v>127.30839658312345</v>
      </c>
      <c r="H191" s="1">
        <f>IF(D191&lt;10000,D191*1%/12,IF(D191&lt;100000,D191*0.7%/12,D191*0.5%/12))</f>
        <v>115.640313555467</v>
      </c>
      <c r="I191" s="1">
        <f>18/12+0.5%*E191/12</f>
        <v>117.4840225783549</v>
      </c>
      <c r="J191" s="5">
        <f>F191+J190</f>
        <v>33446.343740064687</v>
      </c>
      <c r="K191" s="5">
        <f>G191+K190</f>
        <v>11132.643321914198</v>
      </c>
      <c r="L191" s="5">
        <f>H191+L190</f>
        <v>9710.9199410651781</v>
      </c>
      <c r="M191" s="5">
        <f>I191+M190</f>
        <v>9349.0889487650857</v>
      </c>
    </row>
    <row r="192" spans="1:13" x14ac:dyDescent="0.3">
      <c r="A192">
        <f t="shared" si="2"/>
        <v>179</v>
      </c>
      <c r="B192" s="5">
        <f>B191*(1+$C$1/12)+$C$3-F191</f>
        <v>247892.68748012729</v>
      </c>
      <c r="C192" s="5">
        <f>C191*(1+$C$1/12)+$C$3-G191</f>
        <v>277926.25730153406</v>
      </c>
      <c r="D192" s="5">
        <f>D191*(1+$C$1/12)+$C$3-H191</f>
        <v>279808.79598223086</v>
      </c>
      <c r="E192" s="5">
        <f>E191*(1+$C$1/12)+$C$3</f>
        <v>280753.46245899197</v>
      </c>
      <c r="F192" s="24">
        <f>B192*2%/12</f>
        <v>413.15447913354546</v>
      </c>
      <c r="G192" s="1">
        <f>(VLOOKUP(C192,'StashAway Pricing'!$A$2:$C$8,3,TRUE)+VLOOKUP(C192,'StashAway Pricing'!$A$2:$C$8,2,TRUE)*(C192-VLOOKUP(C192,'StashAway Pricing'!$A$2:$C$8,1,TRUE)))/12</f>
        <v>128.05875243384469</v>
      </c>
      <c r="H192" s="1">
        <f>IF(D192&lt;10000,D192*1%/12,IF(D192&lt;100000,D192*0.7%/12,D192*0.5%/12))</f>
        <v>116.58699832592953</v>
      </c>
      <c r="I192" s="1">
        <f>18/12+0.5%*E192/12</f>
        <v>118.48060935791331</v>
      </c>
      <c r="J192" s="5">
        <f>F192+J191</f>
        <v>33859.498219198234</v>
      </c>
      <c r="K192" s="5">
        <f>G192+K191</f>
        <v>11260.702074348043</v>
      </c>
      <c r="L192" s="5">
        <f>H192+L191</f>
        <v>9827.5069393911072</v>
      </c>
      <c r="M192" s="5">
        <f>I192+M191</f>
        <v>9467.5695581229993</v>
      </c>
    </row>
    <row r="193" spans="1:13" x14ac:dyDescent="0.3">
      <c r="A193">
        <f t="shared" si="2"/>
        <v>180</v>
      </c>
      <c r="B193" s="5">
        <f>B192*(1+$C$1/12)+$C$3-F192</f>
        <v>249718.99643839436</v>
      </c>
      <c r="C193" s="5">
        <f>C192*(1+$C$1/12)+$C$3-G192</f>
        <v>280187.82983560784</v>
      </c>
      <c r="D193" s="5">
        <f>D192*(1+$C$1/12)+$C$3-H192</f>
        <v>282091.25296381605</v>
      </c>
      <c r="E193" s="5">
        <f>E192*(1+$C$1/12)+$C$3</f>
        <v>283157.22977128689</v>
      </c>
      <c r="F193" s="24">
        <f>B193*2%/12</f>
        <v>416.19832739732396</v>
      </c>
      <c r="G193" s="1">
        <f>(VLOOKUP(C193,'StashAway Pricing'!$A$2:$C$8,3,TRUE)+VLOOKUP(C193,'StashAway Pricing'!$A$2:$C$8,2,TRUE)*(C193-VLOOKUP(C193,'StashAway Pricing'!$A$2:$C$8,1,TRUE)))/12</f>
        <v>128.81260994520261</v>
      </c>
      <c r="H193" s="1">
        <f>IF(D193&lt;10000,D193*1%/12,IF(D193&lt;100000,D193*0.7%/12,D193*0.5%/12))</f>
        <v>117.53802206825668</v>
      </c>
      <c r="I193" s="1">
        <f>18/12+0.5%*E193/12</f>
        <v>119.48217907136954</v>
      </c>
      <c r="J193" s="5">
        <f>F193+J192</f>
        <v>34275.696546595558</v>
      </c>
      <c r="K193" s="5">
        <f>G193+K192</f>
        <v>11389.514684293244</v>
      </c>
      <c r="L193" s="5">
        <f>H193+L192</f>
        <v>9945.0449614593635</v>
      </c>
      <c r="M193" s="5">
        <f>I193+M192</f>
        <v>9587.0517371943697</v>
      </c>
    </row>
    <row r="194" spans="1:13" x14ac:dyDescent="0.3">
      <c r="A194">
        <f t="shared" si="2"/>
        <v>181</v>
      </c>
      <c r="B194" s="5">
        <f>B193*(1+$C$1/12)+$C$3-F193</f>
        <v>251551.39309318899</v>
      </c>
      <c r="C194" s="5">
        <f>C193*(1+$C$1/12)+$C$3-G193</f>
        <v>282459.95637484064</v>
      </c>
      <c r="D194" s="5">
        <f>D193*(1+$C$1/12)+$C$3-H193</f>
        <v>284384.17120656685</v>
      </c>
      <c r="E194" s="5">
        <f>E193*(1+$C$1/12)+$C$3-SUM(I191:I193)</f>
        <v>285217.56910913566</v>
      </c>
      <c r="F194" s="24">
        <f>B194*2%/12</f>
        <v>419.2523218219817</v>
      </c>
      <c r="G194" s="1">
        <f>(VLOOKUP(C194,'StashAway Pricing'!$A$2:$C$8,3,TRUE)+VLOOKUP(C194,'StashAway Pricing'!$A$2:$C$8,2,TRUE)*(C194-VLOOKUP(C194,'StashAway Pricing'!$A$2:$C$8,1,TRUE)))/12</f>
        <v>129.56998545828023</v>
      </c>
      <c r="H194" s="1">
        <f>IF(D194&lt;10000,D194*1%/12,IF(D194&lt;100000,D194*0.7%/12,D194*0.5%/12))</f>
        <v>118.49340466940286</v>
      </c>
      <c r="I194" s="1">
        <f>18/12+0.5%*E194/12</f>
        <v>120.3406537954732</v>
      </c>
      <c r="J194" s="5">
        <f>F194+J193</f>
        <v>34694.948868417538</v>
      </c>
      <c r="K194" s="5">
        <f>G194+K193</f>
        <v>11519.084669751524</v>
      </c>
      <c r="L194" s="5">
        <f>H194+L193</f>
        <v>10063.538366128767</v>
      </c>
      <c r="M194" s="5">
        <f>I194+M193</f>
        <v>9707.3923909898422</v>
      </c>
    </row>
    <row r="195" spans="1:13" x14ac:dyDescent="0.3">
      <c r="A195">
        <f t="shared" si="2"/>
        <v>182</v>
      </c>
      <c r="B195" s="5">
        <f>B194*(1+$C$1/12)+$C$3-F194</f>
        <v>253389.89773683294</v>
      </c>
      <c r="C195" s="5">
        <f>C194*(1+$C$1/12)+$C$3-G194</f>
        <v>284742.68617125653</v>
      </c>
      <c r="D195" s="5">
        <f>D194*(1+$C$1/12)+$C$3-H194</f>
        <v>286687.59865793027</v>
      </c>
      <c r="E195" s="5">
        <f>E194*(1+$C$1/12)+$C$3</f>
        <v>287643.65695468133</v>
      </c>
      <c r="F195" s="24">
        <f>B195*2%/12</f>
        <v>422.31649622805486</v>
      </c>
      <c r="G195" s="1">
        <f>(VLOOKUP(C195,'StashAway Pricing'!$A$2:$C$8,3,TRUE)+VLOOKUP(C195,'StashAway Pricing'!$A$2:$C$8,2,TRUE)*(C195-VLOOKUP(C195,'StashAway Pricing'!$A$2:$C$8,1,TRUE)))/12</f>
        <v>130.33089539041885</v>
      </c>
      <c r="H195" s="1">
        <f>IF(D195&lt;10000,D195*1%/12,IF(D195&lt;100000,D195*0.7%/12,D195*0.5%/12))</f>
        <v>119.45316610747095</v>
      </c>
      <c r="I195" s="1">
        <f>18/12+0.5%*E195/12</f>
        <v>121.35152373111721</v>
      </c>
      <c r="J195" s="5">
        <f>F195+J194</f>
        <v>35117.265364645595</v>
      </c>
      <c r="K195" s="5">
        <f>G195+K194</f>
        <v>11649.415565141942</v>
      </c>
      <c r="L195" s="5">
        <f>H195+L194</f>
        <v>10182.991532236238</v>
      </c>
      <c r="M195" s="5">
        <f>I195+M194</f>
        <v>9828.7439147209589</v>
      </c>
    </row>
    <row r="196" spans="1:13" x14ac:dyDescent="0.3">
      <c r="A196">
        <f t="shared" si="2"/>
        <v>183</v>
      </c>
      <c r="B196" s="5">
        <f>B195*(1+$C$1/12)+$C$3-F195</f>
        <v>255234.53072928902</v>
      </c>
      <c r="C196" s="5">
        <f>C195*(1+$C$1/12)+$C$3-G195</f>
        <v>287036.06870672235</v>
      </c>
      <c r="D196" s="5">
        <f>D195*(1+$C$1/12)+$C$3-H195</f>
        <v>289001.58348511241</v>
      </c>
      <c r="E196" s="5">
        <f>E195*(1+$C$1/12)+$C$3</f>
        <v>290081.87523945468</v>
      </c>
      <c r="F196" s="24">
        <f>B196*2%/12</f>
        <v>425.390884548815</v>
      </c>
      <c r="G196" s="1">
        <f>(VLOOKUP(C196,'StashAway Pricing'!$A$2:$C$8,3,TRUE)+VLOOKUP(C196,'StashAway Pricing'!$A$2:$C$8,2,TRUE)*(C196-VLOOKUP(C196,'StashAway Pricing'!$A$2:$C$8,1,TRUE)))/12</f>
        <v>131.09535623557412</v>
      </c>
      <c r="H196" s="1">
        <f>IF(D196&lt;10000,D196*1%/12,IF(D196&lt;100000,D196*0.7%/12,D196*0.5%/12))</f>
        <v>120.41732645213017</v>
      </c>
      <c r="I196" s="1">
        <f>18/12+0.5%*E196/12</f>
        <v>122.36744801643944</v>
      </c>
      <c r="J196" s="5">
        <f>F196+J195</f>
        <v>35542.656249194413</v>
      </c>
      <c r="K196" s="5">
        <f>G196+K195</f>
        <v>11780.510921377516</v>
      </c>
      <c r="L196" s="5">
        <f>H196+L195</f>
        <v>10303.408858688368</v>
      </c>
      <c r="M196" s="5">
        <f>I196+M195</f>
        <v>9951.1113627373979</v>
      </c>
    </row>
    <row r="197" spans="1:13" x14ac:dyDescent="0.3">
      <c r="A197">
        <f t="shared" si="2"/>
        <v>184</v>
      </c>
      <c r="B197" s="5">
        <f>B196*(1+$C$1/12)+$C$3-F196</f>
        <v>257085.31249838663</v>
      </c>
      <c r="C197" s="5">
        <f>C196*(1+$C$1/12)+$C$3-G196</f>
        <v>289340.15369402035</v>
      </c>
      <c r="D197" s="5">
        <f>D196*(1+$C$1/12)+$C$3-H196</f>
        <v>291326.17407608579</v>
      </c>
      <c r="E197" s="5">
        <f>E196*(1+$C$1/12)+$C$3-SUM(I194:I196)</f>
        <v>292168.22499010892</v>
      </c>
      <c r="F197" s="24">
        <f>B197*2%/12</f>
        <v>428.47552083064443</v>
      </c>
      <c r="G197" s="1">
        <f>(VLOOKUP(C197,'StashAway Pricing'!$A$2:$C$8,3,TRUE)+VLOOKUP(C197,'StashAway Pricing'!$A$2:$C$8,2,TRUE)*(C197-VLOOKUP(C197,'StashAway Pricing'!$A$2:$C$8,1,TRUE)))/12</f>
        <v>131.86338456467345</v>
      </c>
      <c r="H197" s="1">
        <f>IF(D197&lt;10000,D197*1%/12,IF(D197&lt;100000,D197*0.7%/12,D197*0.5%/12))</f>
        <v>121.38590586503575</v>
      </c>
      <c r="I197" s="1">
        <f>18/12+0.5%*E197/12</f>
        <v>123.23676041254538</v>
      </c>
      <c r="J197" s="5">
        <f>F197+J196</f>
        <v>35971.131770025058</v>
      </c>
      <c r="K197" s="5">
        <f>G197+K196</f>
        <v>11912.374305942189</v>
      </c>
      <c r="L197" s="5">
        <f>H197+L196</f>
        <v>10424.794764553404</v>
      </c>
      <c r="M197" s="5">
        <f>I197+M196</f>
        <v>10074.348123149943</v>
      </c>
    </row>
    <row r="198" spans="1:13" x14ac:dyDescent="0.3">
      <c r="A198">
        <f t="shared" si="2"/>
        <v>185</v>
      </c>
      <c r="B198" s="5">
        <f>B197*(1+$C$1/12)+$C$3-F197</f>
        <v>258942.26354004789</v>
      </c>
      <c r="C198" s="5">
        <f>C197*(1+$C$1/12)+$C$3-G197</f>
        <v>291654.99107792572</v>
      </c>
      <c r="D198" s="5">
        <f>D197*(1+$C$1/12)+$C$3-H197</f>
        <v>293661.41904060112</v>
      </c>
      <c r="E198" s="5">
        <f>E197*(1+$C$1/12)+$C$3</f>
        <v>294629.06611505942</v>
      </c>
      <c r="F198" s="24">
        <f>B198*2%/12</f>
        <v>431.5704392334132</v>
      </c>
      <c r="G198" s="1">
        <f>(VLOOKUP(C198,'StashAway Pricing'!$A$2:$C$8,3,TRUE)+VLOOKUP(C198,'StashAway Pricing'!$A$2:$C$8,2,TRUE)*(C198-VLOOKUP(C198,'StashAway Pricing'!$A$2:$C$8,1,TRUE)))/12</f>
        <v>132.63499702597525</v>
      </c>
      <c r="H198" s="1">
        <f>IF(D198&lt;10000,D198*1%/12,IF(D198&lt;100000,D198*0.7%/12,D198*0.5%/12))</f>
        <v>122.35892460025048</v>
      </c>
      <c r="I198" s="1">
        <f>18/12+0.5%*E198/12</f>
        <v>124.26211088127475</v>
      </c>
      <c r="J198" s="5">
        <f>F198+J197</f>
        <v>36402.702209258474</v>
      </c>
      <c r="K198" s="5">
        <f>G198+K197</f>
        <v>12045.009302968163</v>
      </c>
      <c r="L198" s="5">
        <f>H198+L197</f>
        <v>10547.153689153654</v>
      </c>
      <c r="M198" s="5">
        <f>I198+M197</f>
        <v>10198.610234031217</v>
      </c>
    </row>
    <row r="199" spans="1:13" x14ac:dyDescent="0.3">
      <c r="A199">
        <f t="shared" si="2"/>
        <v>186</v>
      </c>
      <c r="B199" s="5">
        <f>B198*(1+$C$1/12)+$C$3-F198</f>
        <v>260805.40441851469</v>
      </c>
      <c r="C199" s="5">
        <f>C198*(1+$C$1/12)+$C$3-G198</f>
        <v>293980.63103628939</v>
      </c>
      <c r="D199" s="5">
        <f>D198*(1+$C$1/12)+$C$3-H198</f>
        <v>296007.36721120385</v>
      </c>
      <c r="E199" s="5">
        <f>E198*(1+$C$1/12)+$C$3</f>
        <v>297102.21144563472</v>
      </c>
      <c r="F199" s="24">
        <f>B199*2%/12</f>
        <v>434.67567403085786</v>
      </c>
      <c r="G199" s="1">
        <f>(VLOOKUP(C199,'StashAway Pricing'!$A$2:$C$8,3,TRUE)+VLOOKUP(C199,'StashAway Pricing'!$A$2:$C$8,2,TRUE)*(C199-VLOOKUP(C199,'StashAway Pricing'!$A$2:$C$8,1,TRUE)))/12</f>
        <v>133.41021034542979</v>
      </c>
      <c r="H199" s="1">
        <f>IF(D199&lt;10000,D199*1%/12,IF(D199&lt;100000,D199*0.7%/12,D199*0.5%/12))</f>
        <v>123.33640300466827</v>
      </c>
      <c r="I199" s="1">
        <f>18/12+0.5%*E199/12</f>
        <v>125.29258810234779</v>
      </c>
      <c r="J199" s="5">
        <f>F199+J198</f>
        <v>36837.377883289329</v>
      </c>
      <c r="K199" s="5">
        <f>G199+K198</f>
        <v>12178.419513313593</v>
      </c>
      <c r="L199" s="5">
        <f>H199+L198</f>
        <v>10670.490092158323</v>
      </c>
      <c r="M199" s="5">
        <f>I199+M198</f>
        <v>10323.902822133565</v>
      </c>
    </row>
    <row r="200" spans="1:13" x14ac:dyDescent="0.3">
      <c r="A200">
        <f t="shared" si="2"/>
        <v>187</v>
      </c>
      <c r="B200" s="5">
        <f>B199*(1+$C$1/12)+$C$3-F199</f>
        <v>262674.75576657639</v>
      </c>
      <c r="C200" s="5">
        <f>C199*(1+$C$1/12)+$C$3-G199</f>
        <v>296317.12398112542</v>
      </c>
      <c r="D200" s="5">
        <f>D199*(1+$C$1/12)+$C$3-H199</f>
        <v>298364.06764425518</v>
      </c>
      <c r="E200" s="5">
        <f>E199*(1+$C$1/12)+$C$3-SUM(I197:I199)</f>
        <v>299214.93104346667</v>
      </c>
      <c r="F200" s="24">
        <f>B200*2%/12</f>
        <v>437.79125961096065</v>
      </c>
      <c r="G200" s="1">
        <f>(VLOOKUP(C200,'StashAway Pricing'!$A$2:$C$8,3,TRUE)+VLOOKUP(C200,'StashAway Pricing'!$A$2:$C$8,2,TRUE)*(C200-VLOOKUP(C200,'StashAway Pricing'!$A$2:$C$8,1,TRUE)))/12</f>
        <v>134.18904132704179</v>
      </c>
      <c r="H200" s="1">
        <f>IF(D200&lt;10000,D200*1%/12,IF(D200&lt;100000,D200*0.7%/12,D200*0.5%/12))</f>
        <v>124.31836151843966</v>
      </c>
      <c r="I200" s="1">
        <f>18/12+0.5%*E200/12</f>
        <v>126.17288793477779</v>
      </c>
      <c r="J200" s="5">
        <f>F200+J199</f>
        <v>37275.169142900289</v>
      </c>
      <c r="K200" s="5">
        <f>G200+K199</f>
        <v>12312.608554640634</v>
      </c>
      <c r="L200" s="5">
        <f>H200+L199</f>
        <v>10794.808453676762</v>
      </c>
      <c r="M200" s="5">
        <f>I200+M199</f>
        <v>10450.075710068342</v>
      </c>
    </row>
    <row r="201" spans="1:13" x14ac:dyDescent="0.3">
      <c r="A201">
        <f t="shared" si="2"/>
        <v>188</v>
      </c>
      <c r="B201" s="5">
        <f>B200*(1+$C$1/12)+$C$3-F200</f>
        <v>264550.33828579827</v>
      </c>
      <c r="C201" s="5">
        <f>C200*(1+$C$1/12)+$C$3-G200</f>
        <v>298664.52055970399</v>
      </c>
      <c r="D201" s="5">
        <f>D200*(1+$C$1/12)+$C$3-H200</f>
        <v>300731.56962095801</v>
      </c>
      <c r="E201" s="5">
        <f>E200*(1+$C$1/12)+$C$3</f>
        <v>301711.00569868396</v>
      </c>
      <c r="F201" s="24">
        <f>B201*2%/12</f>
        <v>440.91723047633042</v>
      </c>
      <c r="G201" s="1">
        <f>(VLOOKUP(C201,'StashAway Pricing'!$A$2:$C$8,3,TRUE)+VLOOKUP(C201,'StashAway Pricing'!$A$2:$C$8,2,TRUE)*(C201-VLOOKUP(C201,'StashAway Pricing'!$A$2:$C$8,1,TRUE)))/12</f>
        <v>134.97150685323467</v>
      </c>
      <c r="H201" s="1">
        <f>IF(D201&lt;10000,D201*1%/12,IF(D201&lt;100000,D201*0.7%/12,D201*0.5%/12))</f>
        <v>125.30482067539917</v>
      </c>
      <c r="I201" s="1">
        <f>18/12+0.5%*E201/12</f>
        <v>127.21291904111831</v>
      </c>
      <c r="J201" s="5">
        <f>F201+J200</f>
        <v>37716.086373376616</v>
      </c>
      <c r="K201" s="5">
        <f>G201+K200</f>
        <v>12447.580061493869</v>
      </c>
      <c r="L201" s="5">
        <f>H201+L200</f>
        <v>10920.113274352161</v>
      </c>
      <c r="M201" s="5">
        <f>I201+M200</f>
        <v>10577.28862910946</v>
      </c>
    </row>
    <row r="202" spans="1:13" x14ac:dyDescent="0.3">
      <c r="A202">
        <f t="shared" si="2"/>
        <v>189</v>
      </c>
      <c r="B202" s="5">
        <f>B201*(1+$C$1/12)+$C$3-F201</f>
        <v>266432.17274675088</v>
      </c>
      <c r="C202" s="5">
        <f>C201*(1+$C$1/12)+$C$3-G201</f>
        <v>301022.87165564921</v>
      </c>
      <c r="D202" s="5">
        <f>D201*(1+$C$1/12)+$C$3-H201</f>
        <v>303109.92264838738</v>
      </c>
      <c r="E202" s="5">
        <f>E201*(1+$C$1/12)+$C$3</f>
        <v>304219.56072717736</v>
      </c>
      <c r="F202" s="24">
        <f>B202*2%/12</f>
        <v>444.0536212445848</v>
      </c>
      <c r="G202" s="1">
        <f>(VLOOKUP(C202,'StashAway Pricing'!$A$2:$C$8,3,TRUE)+VLOOKUP(C202,'StashAway Pricing'!$A$2:$C$8,2,TRUE)*(C202-VLOOKUP(C202,'StashAway Pricing'!$A$2:$C$8,1,TRUE)))/12</f>
        <v>135.75762388521642</v>
      </c>
      <c r="H202" s="1">
        <f>IF(D202&lt;10000,D202*1%/12,IF(D202&lt;100000,D202*0.7%/12,D202*0.5%/12))</f>
        <v>126.29580110349474</v>
      </c>
      <c r="I202" s="1">
        <f>18/12+0.5%*E202/12</f>
        <v>128.25815030299054</v>
      </c>
      <c r="J202" s="5">
        <f>F202+J201</f>
        <v>38160.139994621204</v>
      </c>
      <c r="K202" s="5">
        <f>G202+K201</f>
        <v>12583.337685379085</v>
      </c>
      <c r="L202" s="5">
        <f>H202+L201</f>
        <v>11046.409075455656</v>
      </c>
      <c r="M202" s="5">
        <f>I202+M201</f>
        <v>10705.546779412451</v>
      </c>
    </row>
    <row r="203" spans="1:13" x14ac:dyDescent="0.3">
      <c r="A203">
        <f t="shared" si="2"/>
        <v>190</v>
      </c>
      <c r="B203" s="5">
        <f>B202*(1+$C$1/12)+$C$3-F202</f>
        <v>268320.27998924005</v>
      </c>
      <c r="C203" s="5">
        <f>C202*(1+$C$1/12)+$C$3-G202</f>
        <v>303392.2283900422</v>
      </c>
      <c r="D203" s="5">
        <f>D202*(1+$C$1/12)+$C$3-H202</f>
        <v>305499.17646052578</v>
      </c>
      <c r="E203" s="5">
        <f>E202*(1+$C$1/12)+$C$3-SUM(I200:I202)</f>
        <v>306359.01457353437</v>
      </c>
      <c r="F203" s="24">
        <f>B203*2%/12</f>
        <v>447.20046664873342</v>
      </c>
      <c r="G203" s="1">
        <f>(VLOOKUP(C203,'StashAway Pricing'!$A$2:$C$8,3,TRUE)+VLOOKUP(C203,'StashAway Pricing'!$A$2:$C$8,2,TRUE)*(C203-VLOOKUP(C203,'StashAway Pricing'!$A$2:$C$8,1,TRUE)))/12</f>
        <v>136.54740946334741</v>
      </c>
      <c r="H203" s="1">
        <f>IF(D203&lt;10000,D203*1%/12,IF(D203&lt;100000,D203*0.7%/12,D203*0.5%/12))</f>
        <v>127.29132352521907</v>
      </c>
      <c r="I203" s="1">
        <f>18/12+0.5%*E203/12</f>
        <v>129.14958940563935</v>
      </c>
      <c r="J203" s="5">
        <f>F203+J202</f>
        <v>38607.340461269938</v>
      </c>
      <c r="K203" s="5">
        <f>G203+K202</f>
        <v>12719.885094842433</v>
      </c>
      <c r="L203" s="5">
        <f>H203+L202</f>
        <v>11173.700398980876</v>
      </c>
      <c r="M203" s="5">
        <f>I203+M202</f>
        <v>10834.696368818089</v>
      </c>
    </row>
    <row r="204" spans="1:13" x14ac:dyDescent="0.3">
      <c r="A204">
        <f t="shared" si="2"/>
        <v>191</v>
      </c>
      <c r="B204" s="5">
        <f>B203*(1+$C$1/12)+$C$3-F203</f>
        <v>270214.68092253746</v>
      </c>
      <c r="C204" s="5">
        <f>C203*(1+$C$1/12)+$C$3-G203</f>
        <v>305772.64212252904</v>
      </c>
      <c r="D204" s="5">
        <f>D203*(1+$C$1/12)+$C$3-H203</f>
        <v>307899.38101930317</v>
      </c>
      <c r="E204" s="5">
        <f>E203*(1+$C$1/12)+$C$3</f>
        <v>308890.80964640202</v>
      </c>
      <c r="F204" s="24">
        <f>B204*2%/12</f>
        <v>450.35780153756241</v>
      </c>
      <c r="G204" s="1">
        <f>(VLOOKUP(C204,'StashAway Pricing'!$A$2:$C$8,3,TRUE)+VLOOKUP(C204,'StashAway Pricing'!$A$2:$C$8,2,TRUE)*(C204-VLOOKUP(C204,'StashAway Pricing'!$A$2:$C$8,1,TRUE)))/12</f>
        <v>137.34088070750968</v>
      </c>
      <c r="H204" s="1">
        <f>IF(D204&lt;10000,D204*1%/12,IF(D204&lt;100000,D204*0.7%/12,D204*0.5%/12))</f>
        <v>128.29140875804299</v>
      </c>
      <c r="I204" s="1">
        <f>18/12+0.5%*E204/12</f>
        <v>130.20450401933417</v>
      </c>
      <c r="J204" s="5">
        <f>F204+J203</f>
        <v>39057.698262807498</v>
      </c>
      <c r="K204" s="5">
        <f>G204+K203</f>
        <v>12857.225975549944</v>
      </c>
      <c r="L204" s="5">
        <f>H204+L203</f>
        <v>11301.991807738919</v>
      </c>
      <c r="M204" s="5">
        <f>I204+M203</f>
        <v>10964.900872837423</v>
      </c>
    </row>
    <row r="205" spans="1:13" x14ac:dyDescent="0.3">
      <c r="A205">
        <f t="shared" si="2"/>
        <v>192</v>
      </c>
      <c r="B205" s="5">
        <f>B204*(1+$C$1/12)+$C$3-F204</f>
        <v>272115.39652561257</v>
      </c>
      <c r="C205" s="5">
        <f>C204*(1+$C$1/12)+$C$3-G204</f>
        <v>308164.16445243417</v>
      </c>
      <c r="D205" s="5">
        <f>D204*(1+$C$1/12)+$C$3-H204</f>
        <v>310310.5865156416</v>
      </c>
      <c r="E205" s="5">
        <f>E204*(1+$C$1/12)+$C$3</f>
        <v>311435.26369463402</v>
      </c>
      <c r="F205" s="24">
        <f>B205*2%/12</f>
        <v>453.52566087602094</v>
      </c>
      <c r="G205" s="1">
        <f>(VLOOKUP(C205,'StashAway Pricing'!$A$2:$C$8,3,TRUE)+VLOOKUP(C205,'StashAway Pricing'!$A$2:$C$8,2,TRUE)*(C205-VLOOKUP(C205,'StashAway Pricing'!$A$2:$C$8,1,TRUE)))/12</f>
        <v>138.13805481747806</v>
      </c>
      <c r="H205" s="1">
        <f>IF(D205&lt;10000,D205*1%/12,IF(D205&lt;100000,D205*0.7%/12,D205*0.5%/12))</f>
        <v>129.29607771485067</v>
      </c>
      <c r="I205" s="1">
        <f>18/12+0.5%*E205/12</f>
        <v>131.26469320609752</v>
      </c>
      <c r="J205" s="5">
        <f>F205+J204</f>
        <v>39511.223923683516</v>
      </c>
      <c r="K205" s="5">
        <f>G205+K204</f>
        <v>12995.364030367422</v>
      </c>
      <c r="L205" s="5">
        <f>H205+L204</f>
        <v>11431.28788545377</v>
      </c>
      <c r="M205" s="5">
        <f>I205+M204</f>
        <v>11096.165566043521</v>
      </c>
    </row>
    <row r="206" spans="1:13" x14ac:dyDescent="0.3">
      <c r="A206">
        <f t="shared" si="2"/>
        <v>193</v>
      </c>
      <c r="B206" s="5">
        <f>B205*(1+$C$1/12)+$C$3-F205</f>
        <v>274022.44784736459</v>
      </c>
      <c r="C206" s="5">
        <f>C205*(1+$C$1/12)+$C$3-G205</f>
        <v>310566.84721987887</v>
      </c>
      <c r="D206" s="5">
        <f>D205*(1+$C$1/12)+$C$3-H205</f>
        <v>312732.84337050497</v>
      </c>
      <c r="E206" s="5">
        <f>E205*(1+$C$1/12)+$C$3-SUM(I203:I205)</f>
        <v>313601.82122647605</v>
      </c>
      <c r="F206" s="24">
        <f>B206*2%/12</f>
        <v>456.70407974560766</v>
      </c>
      <c r="G206" s="1">
        <f>(VLOOKUP(C206,'StashAway Pricing'!$A$2:$C$8,3,TRUE)+VLOOKUP(C206,'StashAway Pricing'!$A$2:$C$8,2,TRUE)*(C206-VLOOKUP(C206,'StashAway Pricing'!$A$2:$C$8,1,TRUE)))/12</f>
        <v>138.93894907329295</v>
      </c>
      <c r="H206" s="1">
        <f>IF(D206&lt;10000,D206*1%/12,IF(D206&lt;100000,D206*0.7%/12,D206*0.5%/12))</f>
        <v>130.30535140437709</v>
      </c>
      <c r="I206" s="1">
        <f>18/12+0.5%*E206/12</f>
        <v>132.16742551103169</v>
      </c>
      <c r="J206" s="5">
        <f>F206+J205</f>
        <v>39967.928003429122</v>
      </c>
      <c r="K206" s="5">
        <f>G206+K205</f>
        <v>13134.302979440716</v>
      </c>
      <c r="L206" s="5">
        <f>H206+L205</f>
        <v>11561.593236858147</v>
      </c>
      <c r="M206" s="5">
        <f>I206+M205</f>
        <v>11228.332991554553</v>
      </c>
    </row>
    <row r="207" spans="1:13" x14ac:dyDescent="0.3">
      <c r="A207">
        <f t="shared" si="2"/>
        <v>194</v>
      </c>
      <c r="B207" s="5">
        <f>B206*(1+$C$1/12)+$C$3-F206</f>
        <v>275935.85600685573</v>
      </c>
      <c r="C207" s="5">
        <f>C206*(1+$C$1/12)+$C$3-G206</f>
        <v>312980.74250690493</v>
      </c>
      <c r="D207" s="5">
        <f>D206*(1+$C$1/12)+$C$3-H206</f>
        <v>315166.20223595313</v>
      </c>
      <c r="E207" s="5">
        <f>E206*(1+$C$1/12)+$C$3</f>
        <v>316169.83033260837</v>
      </c>
      <c r="F207" s="24">
        <f>B207*2%/12</f>
        <v>459.89309334475956</v>
      </c>
      <c r="G207" s="1">
        <f>(VLOOKUP(C207,'StashAway Pricing'!$A$2:$C$8,3,TRUE)+VLOOKUP(C207,'StashAway Pricing'!$A$2:$C$8,2,TRUE)*(C207-VLOOKUP(C207,'StashAway Pricing'!$A$2:$C$8,1,TRUE)))/12</f>
        <v>139.74358083563499</v>
      </c>
      <c r="H207" s="1">
        <f>IF(D207&lt;10000,D207*1%/12,IF(D207&lt;100000,D207*0.7%/12,D207*0.5%/12))</f>
        <v>131.31925093164713</v>
      </c>
      <c r="I207" s="1">
        <f>18/12+0.5%*E207/12</f>
        <v>133.2374293052535</v>
      </c>
      <c r="J207" s="5">
        <f>F207+J206</f>
        <v>40427.821096773885</v>
      </c>
      <c r="K207" s="5">
        <f>G207+K206</f>
        <v>13274.046560276351</v>
      </c>
      <c r="L207" s="5">
        <f>H207+L206</f>
        <v>11692.912487789794</v>
      </c>
      <c r="M207" s="5">
        <f>I207+M206</f>
        <v>11361.570420859807</v>
      </c>
    </row>
    <row r="208" spans="1:13" x14ac:dyDescent="0.3">
      <c r="A208">
        <f t="shared" ref="A208:A271" si="3">A207+1</f>
        <v>195</v>
      </c>
      <c r="B208" s="5">
        <f>B207*(1+$C$1/12)+$C$3-F207</f>
        <v>277855.64219354524</v>
      </c>
      <c r="C208" s="5">
        <f>C207*(1+$C$1/12)+$C$3-G207</f>
        <v>315405.90263860382</v>
      </c>
      <c r="D208" s="5">
        <f>D207*(1+$C$1/12)+$C$3-H207</f>
        <v>317610.71399620117</v>
      </c>
      <c r="E208" s="5">
        <f>E207*(1+$C$1/12)+$C$3</f>
        <v>318750.67948427139</v>
      </c>
      <c r="F208" s="24">
        <f>B208*2%/12</f>
        <v>463.09273698924204</v>
      </c>
      <c r="G208" s="1">
        <f>(VLOOKUP(C208,'StashAway Pricing'!$A$2:$C$8,3,TRUE)+VLOOKUP(C208,'StashAway Pricing'!$A$2:$C$8,2,TRUE)*(C208-VLOOKUP(C208,'StashAway Pricing'!$A$2:$C$8,1,TRUE)))/12</f>
        <v>140.55196754620127</v>
      </c>
      <c r="H208" s="1">
        <f>IF(D208&lt;10000,D208*1%/12,IF(D208&lt;100000,D208*0.7%/12,D208*0.5%/12))</f>
        <v>132.33779749841716</v>
      </c>
      <c r="I208" s="1">
        <f>18/12+0.5%*E208/12</f>
        <v>134.31278311844642</v>
      </c>
      <c r="J208" s="5">
        <f>F208+J207</f>
        <v>40890.91383376313</v>
      </c>
      <c r="K208" s="5">
        <f>G208+K207</f>
        <v>13414.598527822553</v>
      </c>
      <c r="L208" s="5">
        <f>H208+L207</f>
        <v>11825.250285288212</v>
      </c>
      <c r="M208" s="5">
        <f>I208+M207</f>
        <v>11495.883203978254</v>
      </c>
    </row>
    <row r="209" spans="1:13" x14ac:dyDescent="0.3">
      <c r="A209">
        <f t="shared" si="3"/>
        <v>196</v>
      </c>
      <c r="B209" s="5">
        <f>B208*(1+$C$1/12)+$C$3-F208</f>
        <v>279781.8276675237</v>
      </c>
      <c r="C209" s="5">
        <f>C208*(1+$C$1/12)+$C$3-G208</f>
        <v>317842.38018425059</v>
      </c>
      <c r="D209" s="5">
        <f>D208*(1+$C$1/12)+$C$3-H208</f>
        <v>320066.42976868374</v>
      </c>
      <c r="E209" s="5">
        <f>E208*(1+$C$1/12)+$C$3-SUM(I206:I208)</f>
        <v>320944.71524375799</v>
      </c>
      <c r="F209" s="24">
        <f>B209*2%/12</f>
        <v>466.3030461125395</v>
      </c>
      <c r="G209" s="1">
        <f>(VLOOKUP(C209,'StashAway Pricing'!$A$2:$C$8,3,TRUE)+VLOOKUP(C209,'StashAway Pricing'!$A$2:$C$8,2,TRUE)*(C209-VLOOKUP(C209,'StashAway Pricing'!$A$2:$C$8,1,TRUE)))/12</f>
        <v>141.36412672808353</v>
      </c>
      <c r="H209" s="1">
        <f>IF(D209&lt;10000,D209*1%/12,IF(D209&lt;100000,D209*0.7%/12,D209*0.5%/12))</f>
        <v>133.36101240361822</v>
      </c>
      <c r="I209" s="1">
        <f>18/12+0.5%*E209/12</f>
        <v>135.22696468489917</v>
      </c>
      <c r="J209" s="5">
        <f>F209+J208</f>
        <v>41357.216879875668</v>
      </c>
      <c r="K209" s="5">
        <f>G209+K208</f>
        <v>13555.962654550636</v>
      </c>
      <c r="L209" s="5">
        <f>H209+L208</f>
        <v>11958.61129769183</v>
      </c>
      <c r="M209" s="5">
        <f>I209+M208</f>
        <v>11631.110168663154</v>
      </c>
    </row>
    <row r="210" spans="1:13" x14ac:dyDescent="0.3">
      <c r="A210">
        <f t="shared" si="3"/>
        <v>197</v>
      </c>
      <c r="B210" s="5">
        <f>B209*(1+$C$1/12)+$C$3-F209</f>
        <v>281714.43375974876</v>
      </c>
      <c r="C210" s="5">
        <f>C209*(1+$C$1/12)+$C$3-G209</f>
        <v>320290.22795844375</v>
      </c>
      <c r="D210" s="5">
        <f>D209*(1+$C$1/12)+$C$3-H209</f>
        <v>322533.4009051235</v>
      </c>
      <c r="E210" s="5">
        <f>E209*(1+$C$1/12)+$C$3</f>
        <v>323549.43881997676</v>
      </c>
      <c r="F210" s="24">
        <f>B210*2%/12</f>
        <v>469.52405626624795</v>
      </c>
      <c r="G210" s="1">
        <f>(VLOOKUP(C210,'StashAway Pricing'!$A$2:$C$8,3,TRUE)+VLOOKUP(C210,'StashAway Pricing'!$A$2:$C$8,2,TRUE)*(C210-VLOOKUP(C210,'StashAway Pricing'!$A$2:$C$8,1,TRUE)))/12</f>
        <v>142.18007598614793</v>
      </c>
      <c r="H210" s="1">
        <f>IF(D210&lt;10000,D210*1%/12,IF(D210&lt;100000,D210*0.7%/12,D210*0.5%/12))</f>
        <v>134.38891704380146</v>
      </c>
      <c r="I210" s="1">
        <f>18/12+0.5%*E210/12</f>
        <v>136.31226617499033</v>
      </c>
      <c r="J210" s="5">
        <f>F210+J209</f>
        <v>41826.74093614192</v>
      </c>
      <c r="K210" s="5">
        <f>G210+K209</f>
        <v>13698.142730536783</v>
      </c>
      <c r="L210" s="5">
        <f>H210+L209</f>
        <v>12093.000214735632</v>
      </c>
      <c r="M210" s="5">
        <f>I210+M209</f>
        <v>11767.422434838143</v>
      </c>
    </row>
    <row r="211" spans="1:13" x14ac:dyDescent="0.3">
      <c r="A211">
        <f t="shared" si="3"/>
        <v>198</v>
      </c>
      <c r="B211" s="5">
        <f>B210*(1+$C$1/12)+$C$3-F210</f>
        <v>283653.48187228123</v>
      </c>
      <c r="C211" s="5">
        <f>C210*(1+$C$1/12)+$C$3-G210</f>
        <v>322749.49902224977</v>
      </c>
      <c r="D211" s="5">
        <f>D210*(1+$C$1/12)+$C$3-H210</f>
        <v>325011.6789926053</v>
      </c>
      <c r="E211" s="5">
        <f>E210*(1+$C$1/12)+$C$3</f>
        <v>326167.18601407658</v>
      </c>
      <c r="F211" s="24">
        <f>B211*2%/12</f>
        <v>472.75580312046873</v>
      </c>
      <c r="G211" s="1">
        <f>(VLOOKUP(C211,'StashAway Pricing'!$A$2:$C$8,3,TRUE)+VLOOKUP(C211,'StashAway Pricing'!$A$2:$C$8,2,TRUE)*(C211-VLOOKUP(C211,'StashAway Pricing'!$A$2:$C$8,1,TRUE)))/12</f>
        <v>142.99983300741658</v>
      </c>
      <c r="H211" s="1">
        <f>IF(D211&lt;10000,D211*1%/12,IF(D211&lt;100000,D211*0.7%/12,D211*0.5%/12))</f>
        <v>135.42153291358554</v>
      </c>
      <c r="I211" s="1">
        <f>18/12+0.5%*E211/12</f>
        <v>137.40299417253192</v>
      </c>
      <c r="J211" s="5">
        <f>F211+J210</f>
        <v>42299.496739262388</v>
      </c>
      <c r="K211" s="5">
        <f>G211+K210</f>
        <v>13841.142563544199</v>
      </c>
      <c r="L211" s="5">
        <f>H211+L210</f>
        <v>12228.421747649218</v>
      </c>
      <c r="M211" s="5">
        <f>I211+M210</f>
        <v>11904.825429010674</v>
      </c>
    </row>
    <row r="212" spans="1:13" x14ac:dyDescent="0.3">
      <c r="A212">
        <f t="shared" si="3"/>
        <v>199</v>
      </c>
      <c r="B212" s="5">
        <f>B211*(1+$C$1/12)+$C$3-F211</f>
        <v>285598.99347852211</v>
      </c>
      <c r="C212" s="5">
        <f>C211*(1+$C$1/12)+$C$3-G211</f>
        <v>325220.24668435357</v>
      </c>
      <c r="D212" s="5">
        <f>D211*(1+$C$1/12)+$C$3-H211</f>
        <v>327501.31585465471</v>
      </c>
      <c r="E212" s="5">
        <f>E211*(1+$C$1/12)+$C$3-SUM(I209:I211)</f>
        <v>328389.07971911452</v>
      </c>
      <c r="F212" s="24">
        <f>B212*2%/12</f>
        <v>475.99832246420351</v>
      </c>
      <c r="G212" s="1">
        <f>(VLOOKUP(C212,'StashAway Pricing'!$A$2:$C$8,3,TRUE)+VLOOKUP(C212,'StashAway Pricing'!$A$2:$C$8,2,TRUE)*(C212-VLOOKUP(C212,'StashAway Pricing'!$A$2:$C$8,1,TRUE)))/12</f>
        <v>143.82341556145118</v>
      </c>
      <c r="H212" s="1">
        <f>IF(D212&lt;10000,D212*1%/12,IF(D212&lt;100000,D212*0.7%/12,D212*0.5%/12))</f>
        <v>136.45888160610613</v>
      </c>
      <c r="I212" s="1">
        <f>18/12+0.5%*E212/12</f>
        <v>138.32878321629772</v>
      </c>
      <c r="J212" s="5">
        <f>F212+J211</f>
        <v>42775.495061726593</v>
      </c>
      <c r="K212" s="5">
        <f>G212+K211</f>
        <v>13984.965979105651</v>
      </c>
      <c r="L212" s="5">
        <f>H212+L211</f>
        <v>12364.880629255324</v>
      </c>
      <c r="M212" s="5">
        <f>I212+M211</f>
        <v>12043.154212226971</v>
      </c>
    </row>
    <row r="213" spans="1:13" x14ac:dyDescent="0.3">
      <c r="A213">
        <f t="shared" si="3"/>
        <v>200</v>
      </c>
      <c r="B213" s="5">
        <f>B212*(1+$C$1/12)+$C$3-F212</f>
        <v>287550.99012345052</v>
      </c>
      <c r="C213" s="5">
        <f>C212*(1+$C$1/12)+$C$3-G212</f>
        <v>327702.52450221381</v>
      </c>
      <c r="D213" s="5">
        <f>D212*(1+$C$1/12)+$C$3-H212</f>
        <v>330002.36355232185</v>
      </c>
      <c r="E213" s="5">
        <f>E212*(1+$C$1/12)+$C$3</f>
        <v>331031.02511771006</v>
      </c>
      <c r="F213" s="24">
        <f>B213*2%/12</f>
        <v>479.25165020575088</v>
      </c>
      <c r="G213" s="1">
        <f>(VLOOKUP(C213,'StashAway Pricing'!$A$2:$C$8,3,TRUE)+VLOOKUP(C213,'StashAway Pricing'!$A$2:$C$8,2,TRUE)*(C213-VLOOKUP(C213,'StashAway Pricing'!$A$2:$C$8,1,TRUE)))/12</f>
        <v>144.65084150073793</v>
      </c>
      <c r="H213" s="1">
        <f>IF(D213&lt;10000,D213*1%/12,IF(D213&lt;100000,D213*0.7%/12,D213*0.5%/12))</f>
        <v>137.50098481346745</v>
      </c>
      <c r="I213" s="1">
        <f>18/12+0.5%*E213/12</f>
        <v>139.42959379904588</v>
      </c>
      <c r="J213" s="5">
        <f>F213+J212</f>
        <v>43254.746711932341</v>
      </c>
      <c r="K213" s="5">
        <f>G213+K212</f>
        <v>14129.616820606389</v>
      </c>
      <c r="L213" s="5">
        <f>H213+L212</f>
        <v>12502.38161406879</v>
      </c>
      <c r="M213" s="5">
        <f>I213+M212</f>
        <v>12182.583806026018</v>
      </c>
    </row>
    <row r="214" spans="1:13" x14ac:dyDescent="0.3">
      <c r="A214">
        <f t="shared" si="3"/>
        <v>201</v>
      </c>
      <c r="B214" s="5">
        <f>B213*(1+$C$1/12)+$C$3-F213</f>
        <v>289509.49342386198</v>
      </c>
      <c r="C214" s="5">
        <f>C213*(1+$C$1/12)+$C$3-G213</f>
        <v>330196.3862832241</v>
      </c>
      <c r="D214" s="5">
        <f>D213*(1+$C$1/12)+$C$3-H213</f>
        <v>332514.87438526994</v>
      </c>
      <c r="E214" s="5">
        <f>E213*(1+$C$1/12)+$C$3</f>
        <v>333686.18024329859</v>
      </c>
      <c r="F214" s="24">
        <f>B214*2%/12</f>
        <v>482.51582237310328</v>
      </c>
      <c r="G214" s="1">
        <f>(VLOOKUP(C214,'StashAway Pricing'!$A$2:$C$8,3,TRUE)+VLOOKUP(C214,'StashAway Pricing'!$A$2:$C$8,2,TRUE)*(C214-VLOOKUP(C214,'StashAway Pricing'!$A$2:$C$8,1,TRUE)))/12</f>
        <v>145.4821287610747</v>
      </c>
      <c r="H214" s="1">
        <f>IF(D214&lt;10000,D214*1%/12,IF(D214&lt;100000,D214*0.7%/12,D214*0.5%/12))</f>
        <v>138.54786432719581</v>
      </c>
      <c r="I214" s="1">
        <f>18/12+0.5%*E214/12</f>
        <v>140.53590843470775</v>
      </c>
      <c r="J214" s="5">
        <f>F214+J213</f>
        <v>43737.262534305446</v>
      </c>
      <c r="K214" s="5">
        <f>G214+K213</f>
        <v>14275.098949367462</v>
      </c>
      <c r="L214" s="5">
        <f>H214+L213</f>
        <v>12640.929478395987</v>
      </c>
      <c r="M214" s="5">
        <f>I214+M213</f>
        <v>12323.119714460725</v>
      </c>
    </row>
    <row r="215" spans="1:13" x14ac:dyDescent="0.3">
      <c r="A215">
        <f t="shared" si="3"/>
        <v>202</v>
      </c>
      <c r="B215" s="5">
        <f>B214*(1+$C$1/12)+$C$3-F214</f>
        <v>291474.52506860817</v>
      </c>
      <c r="C215" s="5">
        <f>C214*(1+$C$1/12)+$C$3-G214</f>
        <v>332701.88608587912</v>
      </c>
      <c r="D215" s="5">
        <f>D214*(1+$C$1/12)+$C$3-H214</f>
        <v>335038.90089286905</v>
      </c>
      <c r="E215" s="5">
        <f>E214*(1+$C$1/12)+$C$3-SUM(I212:I214)</f>
        <v>335936.31685906497</v>
      </c>
      <c r="F215" s="24">
        <f>B215*2%/12</f>
        <v>485.79087511434699</v>
      </c>
      <c r="G215" s="1">
        <f>(VLOOKUP(C215,'StashAway Pricing'!$A$2:$C$8,3,TRUE)+VLOOKUP(C215,'StashAway Pricing'!$A$2:$C$8,2,TRUE)*(C215-VLOOKUP(C215,'StashAway Pricing'!$A$2:$C$8,1,TRUE)))/12</f>
        <v>146.31729536195971</v>
      </c>
      <c r="H215" s="1">
        <f>IF(D215&lt;10000,D215*1%/12,IF(D215&lt;100000,D215*0.7%/12,D215*0.5%/12))</f>
        <v>139.59954203869543</v>
      </c>
      <c r="I215" s="1">
        <f>18/12+0.5%*E215/12</f>
        <v>141.47346535794375</v>
      </c>
      <c r="J215" s="5">
        <f>F215+J214</f>
        <v>44223.053409419794</v>
      </c>
      <c r="K215" s="5">
        <f>G215+K214</f>
        <v>14421.416244729422</v>
      </c>
      <c r="L215" s="5">
        <f>H215+L214</f>
        <v>12780.529020434682</v>
      </c>
      <c r="M215" s="5">
        <f>I215+M214</f>
        <v>12464.593179818668</v>
      </c>
    </row>
    <row r="216" spans="1:13" x14ac:dyDescent="0.3">
      <c r="A216">
        <f t="shared" si="3"/>
        <v>203</v>
      </c>
      <c r="B216" s="5">
        <f>B215*(1+$C$1/12)+$C$3-F215</f>
        <v>293446.10681883688</v>
      </c>
      <c r="C216" s="5">
        <f>C215*(1+$C$1/12)+$C$3-G215</f>
        <v>335219.07822094654</v>
      </c>
      <c r="D216" s="5">
        <f>D215*(1+$C$1/12)+$C$3-H215</f>
        <v>337574.49585529469</v>
      </c>
      <c r="E216" s="5">
        <f>E215*(1+$C$1/12)+$C$3</f>
        <v>338615.99844336027</v>
      </c>
      <c r="F216" s="24">
        <f>B216*2%/12</f>
        <v>489.07684469806145</v>
      </c>
      <c r="G216" s="1">
        <f>(VLOOKUP(C216,'StashAway Pricing'!$A$2:$C$8,3,TRUE)+VLOOKUP(C216,'StashAway Pricing'!$A$2:$C$8,2,TRUE)*(C216-VLOOKUP(C216,'StashAway Pricing'!$A$2:$C$8,1,TRUE)))/12</f>
        <v>147.15635940698218</v>
      </c>
      <c r="H216" s="1">
        <f>IF(D216&lt;10000,D216*1%/12,IF(D216&lt;100000,D216*0.7%/12,D216*0.5%/12))</f>
        <v>140.65603993970612</v>
      </c>
      <c r="I216" s="1">
        <f>18/12+0.5%*E216/12</f>
        <v>142.58999935140011</v>
      </c>
      <c r="J216" s="5">
        <f>F216+J215</f>
        <v>44712.130254117852</v>
      </c>
      <c r="K216" s="5">
        <f>G216+K215</f>
        <v>14568.572604136405</v>
      </c>
      <c r="L216" s="5">
        <f>H216+L215</f>
        <v>12921.185060374388</v>
      </c>
      <c r="M216" s="5">
        <f>I216+M215</f>
        <v>12607.183179170068</v>
      </c>
    </row>
    <row r="217" spans="1:13" x14ac:dyDescent="0.3">
      <c r="A217">
        <f t="shared" si="3"/>
        <v>204</v>
      </c>
      <c r="B217" s="5">
        <f>B216*(1+$C$1/12)+$C$3-F216</f>
        <v>295424.26050823298</v>
      </c>
      <c r="C217" s="5">
        <f>C216*(1+$C$1/12)+$C$3-G216</f>
        <v>337748.01725264423</v>
      </c>
      <c r="D217" s="5">
        <f>D216*(1+$C$1/12)+$C$3-H216</f>
        <v>340121.7122946314</v>
      </c>
      <c r="E217" s="5">
        <f>E216*(1+$C$1/12)+$C$3</f>
        <v>341309.07843557704</v>
      </c>
      <c r="F217" s="24">
        <f>B217*2%/12</f>
        <v>492.3737675137217</v>
      </c>
      <c r="G217" s="1">
        <f>(VLOOKUP(C217,'StashAway Pricing'!$A$2:$C$8,3,TRUE)+VLOOKUP(C217,'StashAway Pricing'!$A$2:$C$8,2,TRUE)*(C217-VLOOKUP(C217,'StashAway Pricing'!$A$2:$C$8,1,TRUE)))/12</f>
        <v>147.99933908421474</v>
      </c>
      <c r="H217" s="1">
        <f>IF(D217&lt;10000,D217*1%/12,IF(D217&lt;100000,D217*0.7%/12,D217*0.5%/12))</f>
        <v>141.7173801227631</v>
      </c>
      <c r="I217" s="1">
        <f>18/12+0.5%*E217/12</f>
        <v>143.71211601482378</v>
      </c>
      <c r="J217" s="5">
        <f>F217+J216</f>
        <v>45204.504021631576</v>
      </c>
      <c r="K217" s="5">
        <f>G217+K216</f>
        <v>14716.571943220621</v>
      </c>
      <c r="L217" s="5">
        <f>H217+L216</f>
        <v>13062.902440497151</v>
      </c>
      <c r="M217" s="5">
        <f>I217+M216</f>
        <v>12750.895295184891</v>
      </c>
    </row>
    <row r="218" spans="1:13" x14ac:dyDescent="0.3">
      <c r="A218">
        <f t="shared" si="3"/>
        <v>205</v>
      </c>
      <c r="B218" s="5">
        <f>B217*(1+$C$1/12)+$C$3-F217</f>
        <v>297409.00804326037</v>
      </c>
      <c r="C218" s="5">
        <f>C217*(1+$C$1/12)+$C$3-G217</f>
        <v>340288.7579998232</v>
      </c>
      <c r="D218" s="5">
        <f>D217*(1+$C$1/12)+$C$3-H217</f>
        <v>342680.6034759818</v>
      </c>
      <c r="E218" s="5">
        <f>E217*(1+$C$1/12)+$C$3-SUM(I215:I217)</f>
        <v>343587.84824703069</v>
      </c>
      <c r="F218" s="24">
        <f>B218*2%/12</f>
        <v>495.68168007210062</v>
      </c>
      <c r="G218" s="1">
        <f>(VLOOKUP(C218,'StashAway Pricing'!$A$2:$C$8,3,TRUE)+VLOOKUP(C218,'StashAway Pricing'!$A$2:$C$8,2,TRUE)*(C218-VLOOKUP(C218,'StashAway Pricing'!$A$2:$C$8,1,TRUE)))/12</f>
        <v>148.84625266660774</v>
      </c>
      <c r="H218" s="1">
        <f>IF(D218&lt;10000,D218*1%/12,IF(D218&lt;100000,D218*0.7%/12,D218*0.5%/12))</f>
        <v>142.78358478165907</v>
      </c>
      <c r="I218" s="1">
        <f>18/12+0.5%*E218/12</f>
        <v>144.66160343626279</v>
      </c>
      <c r="J218" s="5">
        <f>F218+J217</f>
        <v>45700.185701703675</v>
      </c>
      <c r="K218" s="5">
        <f>G218+K217</f>
        <v>14865.418195887229</v>
      </c>
      <c r="L218" s="5">
        <f>H218+L217</f>
        <v>13205.68602527881</v>
      </c>
      <c r="M218" s="5">
        <f>I218+M217</f>
        <v>12895.556898621155</v>
      </c>
    </row>
    <row r="219" spans="1:13" x14ac:dyDescent="0.3">
      <c r="A219">
        <f t="shared" si="3"/>
        <v>206</v>
      </c>
      <c r="B219" s="5">
        <f>B218*(1+$C$1/12)+$C$3-F218</f>
        <v>299400.37140340457</v>
      </c>
      <c r="C219" s="5">
        <f>C218*(1+$C$1/12)+$C$3-G218</f>
        <v>342841.35553715564</v>
      </c>
      <c r="D219" s="5">
        <f>D218*(1+$C$1/12)+$C$3-H218</f>
        <v>345251.22290858004</v>
      </c>
      <c r="E219" s="5">
        <f>E218*(1+$C$1/12)+$C$3</f>
        <v>346305.78748826584</v>
      </c>
      <c r="F219" s="24">
        <f>B219*2%/12</f>
        <v>499.00061900567431</v>
      </c>
      <c r="G219" s="1">
        <f>(VLOOKUP(C219,'StashAway Pricing'!$A$2:$C$8,3,TRUE)+VLOOKUP(C219,'StashAway Pricing'!$A$2:$C$8,2,TRUE)*(C219-VLOOKUP(C219,'StashAway Pricing'!$A$2:$C$8,1,TRUE)))/12</f>
        <v>149.69711851238523</v>
      </c>
      <c r="H219" s="1">
        <f>IF(D219&lt;10000,D219*1%/12,IF(D219&lt;100000,D219*0.7%/12,D219*0.5%/12))</f>
        <v>143.85467621190836</v>
      </c>
      <c r="I219" s="1">
        <f>18/12+0.5%*E219/12</f>
        <v>145.79407812011075</v>
      </c>
      <c r="J219" s="5">
        <f>F219+J218</f>
        <v>46199.186320709348</v>
      </c>
      <c r="K219" s="5">
        <f>G219+K218</f>
        <v>15015.115314399614</v>
      </c>
      <c r="L219" s="5">
        <f>H219+L218</f>
        <v>13349.540701490718</v>
      </c>
      <c r="M219" s="5">
        <f>I219+M218</f>
        <v>13041.350976741265</v>
      </c>
    </row>
    <row r="220" spans="1:13" x14ac:dyDescent="0.3">
      <c r="A220">
        <f t="shared" si="3"/>
        <v>207</v>
      </c>
      <c r="B220" s="5">
        <f>B219*(1+$C$1/12)+$C$3-F219</f>
        <v>301398.37264141586</v>
      </c>
      <c r="C220" s="5">
        <f>C219*(1+$C$1/12)+$C$3-G219</f>
        <v>345405.86519632896</v>
      </c>
      <c r="D220" s="5">
        <f>D219*(1+$C$1/12)+$C$3-H219</f>
        <v>347833.62434691103</v>
      </c>
      <c r="E220" s="5">
        <f>E219*(1+$C$1/12)+$C$3</f>
        <v>349037.31642570713</v>
      </c>
      <c r="F220" s="24">
        <f>B220*2%/12</f>
        <v>502.33062106902645</v>
      </c>
      <c r="G220" s="1">
        <f>(VLOOKUP(C220,'StashAway Pricing'!$A$2:$C$8,3,TRUE)+VLOOKUP(C220,'StashAway Pricing'!$A$2:$C$8,2,TRUE)*(C220-VLOOKUP(C220,'StashAway Pricing'!$A$2:$C$8,1,TRUE)))/12</f>
        <v>150.55195506544297</v>
      </c>
      <c r="H220" s="1">
        <f>IF(D220&lt;10000,D220*1%/12,IF(D220&lt;100000,D220*0.7%/12,D220*0.5%/12))</f>
        <v>144.93067681121292</v>
      </c>
      <c r="I220" s="1">
        <f>18/12+0.5%*E220/12</f>
        <v>146.93221517737797</v>
      </c>
      <c r="J220" s="5">
        <f>F220+J219</f>
        <v>46701.516941778376</v>
      </c>
      <c r="K220" s="5">
        <f>G220+K219</f>
        <v>15165.667269465057</v>
      </c>
      <c r="L220" s="5">
        <f>H220+L219</f>
        <v>13494.471378301931</v>
      </c>
      <c r="M220" s="5">
        <f>I220+M219</f>
        <v>13188.283191918643</v>
      </c>
    </row>
    <row r="221" spans="1:13" x14ac:dyDescent="0.3">
      <c r="A221">
        <f t="shared" si="3"/>
        <v>208</v>
      </c>
      <c r="B221" s="5">
        <f>B220*(1+$C$1/12)+$C$3-F220</f>
        <v>303403.03388355387</v>
      </c>
      <c r="C221" s="5">
        <f>C220*(1+$C$1/12)+$C$3-G220</f>
        <v>347982.34256724513</v>
      </c>
      <c r="D221" s="5">
        <f>D220*(1+$C$1/12)+$C$3-H220</f>
        <v>350427.86179183435</v>
      </c>
      <c r="E221" s="5">
        <f>E220*(1+$C$1/12)+$C$3-SUM(I218:I220)</f>
        <v>351345.11511110188</v>
      </c>
      <c r="F221" s="24">
        <f>B221*2%/12</f>
        <v>505.67172313925647</v>
      </c>
      <c r="G221" s="1">
        <f>(VLOOKUP(C221,'StashAway Pricing'!$A$2:$C$8,3,TRUE)+VLOOKUP(C221,'StashAway Pricing'!$A$2:$C$8,2,TRUE)*(C221-VLOOKUP(C221,'StashAway Pricing'!$A$2:$C$8,1,TRUE)))/12</f>
        <v>151.41078085574838</v>
      </c>
      <c r="H221" s="1">
        <f>IF(D221&lt;10000,D221*1%/12,IF(D221&lt;100000,D221*0.7%/12,D221*0.5%/12))</f>
        <v>146.01160907993099</v>
      </c>
      <c r="I221" s="1">
        <f>18/12+0.5%*E221/12</f>
        <v>147.89379796295913</v>
      </c>
      <c r="J221" s="5">
        <f>F221+J220</f>
        <v>47207.18866491763</v>
      </c>
      <c r="K221" s="5">
        <f>G221+K220</f>
        <v>15317.078050320806</v>
      </c>
      <c r="L221" s="5">
        <f>H221+L220</f>
        <v>13640.482987381862</v>
      </c>
      <c r="M221" s="5">
        <f>I221+M220</f>
        <v>13336.176989881602</v>
      </c>
    </row>
    <row r="222" spans="1:13" x14ac:dyDescent="0.3">
      <c r="A222">
        <f t="shared" si="3"/>
        <v>209</v>
      </c>
      <c r="B222" s="5">
        <f>B221*(1+$C$1/12)+$C$3-F221</f>
        <v>305414.37732983235</v>
      </c>
      <c r="C222" s="5">
        <f>C221*(1+$C$1/12)+$C$3-G221</f>
        <v>350570.84349922556</v>
      </c>
      <c r="D222" s="5">
        <f>D221*(1+$C$1/12)+$C$3-H221</f>
        <v>353033.98949171352</v>
      </c>
      <c r="E222" s="5">
        <f>E221*(1+$C$1/12)+$C$3</f>
        <v>354101.84068665735</v>
      </c>
      <c r="F222" s="24">
        <f>B222*2%/12</f>
        <v>509.02396221638725</v>
      </c>
      <c r="G222" s="1">
        <f>(VLOOKUP(C222,'StashAway Pricing'!$A$2:$C$8,3,TRUE)+VLOOKUP(C222,'StashAway Pricing'!$A$2:$C$8,2,TRUE)*(C222-VLOOKUP(C222,'StashAway Pricing'!$A$2:$C$8,1,TRUE)))/12</f>
        <v>152.27361449974185</v>
      </c>
      <c r="H222" s="1">
        <f>IF(D222&lt;10000,D222*1%/12,IF(D222&lt;100000,D222*0.7%/12,D222*0.5%/12))</f>
        <v>147.0974956215473</v>
      </c>
      <c r="I222" s="1">
        <f>18/12+0.5%*E222/12</f>
        <v>149.04243361944057</v>
      </c>
      <c r="J222" s="5">
        <f>F222+J221</f>
        <v>47716.212627134017</v>
      </c>
      <c r="K222" s="5">
        <f>G222+K221</f>
        <v>15469.351664820548</v>
      </c>
      <c r="L222" s="5">
        <f>H222+L221</f>
        <v>13787.580483003409</v>
      </c>
      <c r="M222" s="5">
        <f>I222+M221</f>
        <v>13485.219423501043</v>
      </c>
    </row>
    <row r="223" spans="1:13" x14ac:dyDescent="0.3">
      <c r="A223">
        <f t="shared" si="3"/>
        <v>210</v>
      </c>
      <c r="B223" s="5">
        <f>B222*(1+$C$1/12)+$C$3-F222</f>
        <v>307432.42525426508</v>
      </c>
      <c r="C223" s="5">
        <f>C222*(1+$C$1/12)+$C$3-G222</f>
        <v>353171.42410222196</v>
      </c>
      <c r="D223" s="5">
        <f>D222*(1+$C$1/12)+$C$3-H222</f>
        <v>355652.06194355054</v>
      </c>
      <c r="E223" s="5">
        <f>E222*(1+$C$1/12)+$C$3</f>
        <v>356872.34989009058</v>
      </c>
      <c r="F223" s="24">
        <f>B223*2%/12</f>
        <v>512.3873754237751</v>
      </c>
      <c r="G223" s="1">
        <f>(VLOOKUP(C223,'StashAway Pricing'!$A$2:$C$8,3,TRUE)+VLOOKUP(C223,'StashAway Pricing'!$A$2:$C$8,2,TRUE)*(C223-VLOOKUP(C223,'StashAway Pricing'!$A$2:$C$8,1,TRUE)))/12</f>
        <v>153.14047470074067</v>
      </c>
      <c r="H223" s="1">
        <f>IF(D223&lt;10000,D223*1%/12,IF(D223&lt;100000,D223*0.7%/12,D223*0.5%/12))</f>
        <v>148.18835914314607</v>
      </c>
      <c r="I223" s="1">
        <f>18/12+0.5%*E223/12</f>
        <v>150.19681245420441</v>
      </c>
      <c r="J223" s="5">
        <f>F223+J222</f>
        <v>48228.600002557789</v>
      </c>
      <c r="K223" s="5">
        <f>G223+K222</f>
        <v>15622.492139521288</v>
      </c>
      <c r="L223" s="5">
        <f>H223+L222</f>
        <v>13935.768842146555</v>
      </c>
      <c r="M223" s="5">
        <f>I223+M222</f>
        <v>13635.416235955247</v>
      </c>
    </row>
    <row r="224" spans="1:13" x14ac:dyDescent="0.3">
      <c r="A224">
        <f t="shared" si="3"/>
        <v>211</v>
      </c>
      <c r="B224" s="5">
        <f>B223*(1+$C$1/12)+$C$3-F223</f>
        <v>309457.20000511257</v>
      </c>
      <c r="C224" s="5">
        <f>C223*(1+$C$1/12)+$C$3-G223</f>
        <v>355784.14074803231</v>
      </c>
      <c r="D224" s="5">
        <f>D223*(1+$C$1/12)+$C$3-H223</f>
        <v>358282.13389412512</v>
      </c>
      <c r="E224" s="5">
        <f>E223*(1+$C$1/12)+$C$3-SUM(I221:I223)</f>
        <v>359209.5785955044</v>
      </c>
      <c r="F224" s="24">
        <f>B224*2%/12</f>
        <v>515.76200000852089</v>
      </c>
      <c r="G224" s="1">
        <f>(VLOOKUP(C224,'StashAway Pricing'!$A$2:$C$8,3,TRUE)+VLOOKUP(C224,'StashAway Pricing'!$A$2:$C$8,2,TRUE)*(C224-VLOOKUP(C224,'StashAway Pricing'!$A$2:$C$8,1,TRUE)))/12</f>
        <v>154.01138024934411</v>
      </c>
      <c r="H224" s="1">
        <f>IF(D224&lt;10000,D224*1%/12,IF(D224&lt;100000,D224*0.7%/12,D224*0.5%/12))</f>
        <v>149.28422245588547</v>
      </c>
      <c r="I224" s="1">
        <f>18/12+0.5%*E224/12</f>
        <v>151.17065774812684</v>
      </c>
      <c r="J224" s="5">
        <f>F224+J223</f>
        <v>48744.362002566311</v>
      </c>
      <c r="K224" s="5">
        <f>G224+K223</f>
        <v>15776.503519770631</v>
      </c>
      <c r="L224" s="5">
        <f>H224+L223</f>
        <v>14085.053064602442</v>
      </c>
      <c r="M224" s="5">
        <f>I224+M223</f>
        <v>13786.586893703374</v>
      </c>
    </row>
    <row r="225" spans="1:13" x14ac:dyDescent="0.3">
      <c r="A225">
        <f t="shared" si="3"/>
        <v>212</v>
      </c>
      <c r="B225" s="5">
        <f>B224*(1+$C$1/12)+$C$3-F224</f>
        <v>311488.72400512954</v>
      </c>
      <c r="C225" s="5">
        <f>C224*(1+$C$1/12)+$C$3-G224</f>
        <v>358409.05007152312</v>
      </c>
      <c r="D225" s="5">
        <f>D224*(1+$C$1/12)+$C$3-H224</f>
        <v>360924.26034113986</v>
      </c>
      <c r="E225" s="5">
        <f>E224*(1+$C$1/12)+$C$3</f>
        <v>362005.62648848188</v>
      </c>
      <c r="F225" s="24">
        <f>B225*2%/12</f>
        <v>519.14787334188259</v>
      </c>
      <c r="G225" s="1">
        <f>(VLOOKUP(C225,'StashAway Pricing'!$A$2:$C$8,3,TRUE)+VLOOKUP(C225,'StashAway Pricing'!$A$2:$C$8,2,TRUE)*(C225-VLOOKUP(C225,'StashAway Pricing'!$A$2:$C$8,1,TRUE)))/12</f>
        <v>154.88635002384103</v>
      </c>
      <c r="H225" s="1">
        <f>IF(D225&lt;10000,D225*1%/12,IF(D225&lt;100000,D225*0.7%/12,D225*0.5%/12))</f>
        <v>150.38510847547494</v>
      </c>
      <c r="I225" s="1">
        <f>18/12+0.5%*E225/12</f>
        <v>152.33567770353412</v>
      </c>
      <c r="J225" s="5">
        <f>F225+J224</f>
        <v>49263.509875908196</v>
      </c>
      <c r="K225" s="5">
        <f>G225+K224</f>
        <v>15931.389869794471</v>
      </c>
      <c r="L225" s="5">
        <f>H225+L224</f>
        <v>14235.438173077917</v>
      </c>
      <c r="M225" s="5">
        <f>I225+M224</f>
        <v>13938.922571406907</v>
      </c>
    </row>
    <row r="226" spans="1:13" x14ac:dyDescent="0.3">
      <c r="A226">
        <f t="shared" si="3"/>
        <v>213</v>
      </c>
      <c r="B226" s="5">
        <f>B225*(1+$C$1/12)+$C$3-F225</f>
        <v>313527.01975181326</v>
      </c>
      <c r="C226" s="5">
        <f>C225*(1+$C$1/12)+$C$3-G225</f>
        <v>361046.20897185686</v>
      </c>
      <c r="D226" s="5">
        <f>D225*(1+$C$1/12)+$C$3-H225</f>
        <v>363578.49653437006</v>
      </c>
      <c r="E226" s="5">
        <f>E225*(1+$C$1/12)+$C$3</f>
        <v>364815.65462092427</v>
      </c>
      <c r="F226" s="24">
        <f>B226*2%/12</f>
        <v>522.54503291968877</v>
      </c>
      <c r="G226" s="1">
        <f>(VLOOKUP(C226,'StashAway Pricing'!$A$2:$C$8,3,TRUE)+VLOOKUP(C226,'StashAway Pricing'!$A$2:$C$8,2,TRUE)*(C226-VLOOKUP(C226,'StashAway Pricing'!$A$2:$C$8,1,TRUE)))/12</f>
        <v>155.76540299061895</v>
      </c>
      <c r="H226" s="1">
        <f>IF(D226&lt;10000,D226*1%/12,IF(D226&lt;100000,D226*0.7%/12,D226*0.5%/12))</f>
        <v>151.49104022265419</v>
      </c>
      <c r="I226" s="1">
        <f>18/12+0.5%*E226/12</f>
        <v>153.50652275871843</v>
      </c>
      <c r="J226" s="5">
        <f>F226+J225</f>
        <v>49786.054908827886</v>
      </c>
      <c r="K226" s="5">
        <f>G226+K225</f>
        <v>16087.15527278509</v>
      </c>
      <c r="L226" s="5">
        <f>H226+L225</f>
        <v>14386.929213300571</v>
      </c>
      <c r="M226" s="5">
        <f>I226+M225</f>
        <v>14092.429094165625</v>
      </c>
    </row>
    <row r="227" spans="1:13" x14ac:dyDescent="0.3">
      <c r="A227">
        <f t="shared" si="3"/>
        <v>214</v>
      </c>
      <c r="B227" s="5">
        <f>B226*(1+$C$1/12)+$C$3-F226</f>
        <v>315572.10981765261</v>
      </c>
      <c r="C227" s="5">
        <f>C226*(1+$C$1/12)+$C$3-G226</f>
        <v>363695.67461372545</v>
      </c>
      <c r="D227" s="5">
        <f>D226*(1+$C$1/12)+$C$3-H226</f>
        <v>366244.89797681925</v>
      </c>
      <c r="E227" s="5">
        <f>E226*(1+$C$1/12)+$C$3-SUM(I224:I226)</f>
        <v>367182.72003581846</v>
      </c>
      <c r="F227" s="24">
        <f>B227*2%/12</f>
        <v>525.95351636275439</v>
      </c>
      <c r="G227" s="1">
        <f>(VLOOKUP(C227,'StashAway Pricing'!$A$2:$C$8,3,TRUE)+VLOOKUP(C227,'StashAway Pricing'!$A$2:$C$8,2,TRUE)*(C227-VLOOKUP(C227,'StashAway Pricing'!$A$2:$C$8,1,TRUE)))/12</f>
        <v>156.64855820457515</v>
      </c>
      <c r="H227" s="1">
        <f>IF(D227&lt;10000,D227*1%/12,IF(D227&lt;100000,D227*0.7%/12,D227*0.5%/12))</f>
        <v>152.60204082367468</v>
      </c>
      <c r="I227" s="1">
        <f>18/12+0.5%*E227/12</f>
        <v>154.49280001492437</v>
      </c>
      <c r="J227" s="5">
        <f>F227+J226</f>
        <v>50312.008425190637</v>
      </c>
      <c r="K227" s="5">
        <f>G227+K226</f>
        <v>16243.803830989666</v>
      </c>
      <c r="L227" s="5">
        <f>H227+L226</f>
        <v>14539.531254124246</v>
      </c>
      <c r="M227" s="5">
        <f>I227+M226</f>
        <v>14246.92189418055</v>
      </c>
    </row>
    <row r="228" spans="1:13" x14ac:dyDescent="0.3">
      <c r="A228">
        <f t="shared" si="3"/>
        <v>215</v>
      </c>
      <c r="B228" s="5">
        <f>B227*(1+$C$1/12)+$C$3-F227</f>
        <v>317624.01685037807</v>
      </c>
      <c r="C228" s="5">
        <f>C227*(1+$C$1/12)+$C$3-G227</f>
        <v>366357.50442858943</v>
      </c>
      <c r="D228" s="5">
        <f>D227*(1+$C$1/12)+$C$3-H227</f>
        <v>368923.52042587963</v>
      </c>
      <c r="E228" s="5">
        <f>E227*(1+$C$1/12)+$C$3</f>
        <v>370018.63363599754</v>
      </c>
      <c r="F228" s="24">
        <f>B228*2%/12</f>
        <v>529.37336141729679</v>
      </c>
      <c r="G228" s="1">
        <f>(VLOOKUP(C228,'StashAway Pricing'!$A$2:$C$8,3,TRUE)+VLOOKUP(C228,'StashAway Pricing'!$A$2:$C$8,2,TRUE)*(C228-VLOOKUP(C228,'StashAway Pricing'!$A$2:$C$8,1,TRUE)))/12</f>
        <v>157.5358348095298</v>
      </c>
      <c r="H228" s="1">
        <f>IF(D228&lt;10000,D228*1%/12,IF(D228&lt;100000,D228*0.7%/12,D228*0.5%/12))</f>
        <v>153.71813351078319</v>
      </c>
      <c r="I228" s="1">
        <f>18/12+0.5%*E228/12</f>
        <v>155.67443068166565</v>
      </c>
      <c r="J228" s="5">
        <f>F228+J227</f>
        <v>50841.381786607933</v>
      </c>
      <c r="K228" s="5">
        <f>G228+K227</f>
        <v>16401.339665799194</v>
      </c>
      <c r="L228" s="5">
        <f>H228+L227</f>
        <v>14693.249387635029</v>
      </c>
      <c r="M228" s="5">
        <f>I228+M227</f>
        <v>14402.596324862216</v>
      </c>
    </row>
    <row r="229" spans="1:13" x14ac:dyDescent="0.3">
      <c r="A229">
        <f t="shared" si="3"/>
        <v>216</v>
      </c>
      <c r="B229" s="5">
        <f>B228*(1+$C$1/12)+$C$3-F228</f>
        <v>319682.76357321261</v>
      </c>
      <c r="C229" s="5">
        <f>C228*(1+$C$1/12)+$C$3-G228</f>
        <v>369031.75611592282</v>
      </c>
      <c r="D229" s="5">
        <f>D228*(1+$C$1/12)+$C$3-H228</f>
        <v>371614.41989449819</v>
      </c>
      <c r="E229" s="5">
        <f>E228*(1+$C$1/12)+$C$3</f>
        <v>372868.72680417751</v>
      </c>
      <c r="F229" s="24">
        <f>B229*2%/12</f>
        <v>532.8046059553543</v>
      </c>
      <c r="G229" s="1">
        <f>(VLOOKUP(C229,'StashAway Pricing'!$A$2:$C$8,3,TRUE)+VLOOKUP(C229,'StashAway Pricing'!$A$2:$C$8,2,TRUE)*(C229-VLOOKUP(C229,'StashAway Pricing'!$A$2:$C$8,1,TRUE)))/12</f>
        <v>158.42725203864094</v>
      </c>
      <c r="H229" s="1">
        <f>IF(D229&lt;10000,D229*1%/12,IF(D229&lt;100000,D229*0.7%/12,D229*0.5%/12))</f>
        <v>154.83934162270756</v>
      </c>
      <c r="I229" s="1">
        <f>18/12+0.5%*E229/12</f>
        <v>156.86196950174062</v>
      </c>
      <c r="J229" s="5">
        <f>F229+J228</f>
        <v>51374.186392563286</v>
      </c>
      <c r="K229" s="5">
        <f>G229+K228</f>
        <v>16559.766917837835</v>
      </c>
      <c r="L229" s="5">
        <f>H229+L228</f>
        <v>14848.088729257737</v>
      </c>
      <c r="M229" s="5">
        <f>I229+M228</f>
        <v>14559.458294363956</v>
      </c>
    </row>
    <row r="230" spans="1:13" x14ac:dyDescent="0.3">
      <c r="A230">
        <f t="shared" si="3"/>
        <v>217</v>
      </c>
      <c r="B230" s="5">
        <f>B229*(1+$C$1/12)+$C$3-F229</f>
        <v>321748.37278512324</v>
      </c>
      <c r="C230" s="5">
        <f>C229*(1+$C$1/12)+$C$3-G229</f>
        <v>371718.48764446378</v>
      </c>
      <c r="D230" s="5">
        <f>D229*(1+$C$1/12)+$C$3-H229</f>
        <v>374317.65265234793</v>
      </c>
      <c r="E230" s="5">
        <f>E229*(1+$C$1/12)+$C$3-SUM(I227:I229)</f>
        <v>375266.04123800003</v>
      </c>
      <c r="F230" s="24">
        <f>B230*2%/12</f>
        <v>536.24728797520538</v>
      </c>
      <c r="G230" s="1">
        <f>(VLOOKUP(C230,'StashAway Pricing'!$A$2:$C$8,3,TRUE)+VLOOKUP(C230,'StashAway Pricing'!$A$2:$C$8,2,TRUE)*(C230-VLOOKUP(C230,'StashAway Pricing'!$A$2:$C$8,1,TRUE)))/12</f>
        <v>159.32282921482127</v>
      </c>
      <c r="H230" s="1">
        <f>IF(D230&lt;10000,D230*1%/12,IF(D230&lt;100000,D230*0.7%/12,D230*0.5%/12))</f>
        <v>155.96568860514498</v>
      </c>
      <c r="I230" s="1">
        <f>18/12+0.5%*E230/12</f>
        <v>157.86085051583333</v>
      </c>
      <c r="J230" s="5">
        <f>F230+J229</f>
        <v>51910.433680538488</v>
      </c>
      <c r="K230" s="5">
        <f>G230+K229</f>
        <v>16719.089747052654</v>
      </c>
      <c r="L230" s="5">
        <f>H230+L229</f>
        <v>15004.054417862882</v>
      </c>
      <c r="M230" s="5">
        <f>I230+M229</f>
        <v>14717.31914487979</v>
      </c>
    </row>
    <row r="231" spans="1:13" x14ac:dyDescent="0.3">
      <c r="A231">
        <f t="shared" si="3"/>
        <v>218</v>
      </c>
      <c r="B231" s="5">
        <f>B230*(1+$C$1/12)+$C$3-F230</f>
        <v>323820.86736107362</v>
      </c>
      <c r="C231" s="5">
        <f>C230*(1+$C$1/12)+$C$3-G230</f>
        <v>374417.75725347124</v>
      </c>
      <c r="D231" s="5">
        <f>D230*(1+$C$1/12)+$C$3-H230</f>
        <v>377033.27522700449</v>
      </c>
      <c r="E231" s="5">
        <f>E230*(1+$C$1/12)+$C$3</f>
        <v>378142.37144418998</v>
      </c>
      <c r="F231" s="24">
        <f>B231*2%/12</f>
        <v>539.70144560178937</v>
      </c>
      <c r="G231" s="1">
        <f>(VLOOKUP(C231,'StashAway Pricing'!$A$2:$C$8,3,TRUE)+VLOOKUP(C231,'StashAway Pricing'!$A$2:$C$8,2,TRUE)*(C231-VLOOKUP(C231,'StashAway Pricing'!$A$2:$C$8,1,TRUE)))/12</f>
        <v>160.22258575115708</v>
      </c>
      <c r="H231" s="1">
        <f>IF(D231&lt;10000,D231*1%/12,IF(D231&lt;100000,D231*0.7%/12,D231*0.5%/12))</f>
        <v>157.09719801125189</v>
      </c>
      <c r="I231" s="1">
        <f>18/12+0.5%*E231/12</f>
        <v>159.05932143507917</v>
      </c>
      <c r="J231" s="5">
        <f>F231+J230</f>
        <v>52450.135126140274</v>
      </c>
      <c r="K231" s="5">
        <f>G231+K230</f>
        <v>16879.312332803813</v>
      </c>
      <c r="L231" s="5">
        <f>H231+L230</f>
        <v>15161.151615874134</v>
      </c>
      <c r="M231" s="5">
        <f>I231+M230</f>
        <v>14876.378466314869</v>
      </c>
    </row>
    <row r="232" spans="1:13" x14ac:dyDescent="0.3">
      <c r="A232">
        <f t="shared" si="3"/>
        <v>219</v>
      </c>
      <c r="B232" s="5">
        <f>B231*(1+$C$1/12)+$C$3-F231</f>
        <v>325900.2702522772</v>
      </c>
      <c r="C232" s="5">
        <f>C231*(1+$C$1/12)+$C$3-G231</f>
        <v>377129.62345398741</v>
      </c>
      <c r="D232" s="5">
        <f>D231*(1+$C$1/12)+$C$3-H231</f>
        <v>379761.34440512821</v>
      </c>
      <c r="E232" s="5">
        <f>E231*(1+$C$1/12)+$C$3</f>
        <v>381033.08330141089</v>
      </c>
      <c r="F232" s="24">
        <f>B232*2%/12</f>
        <v>543.16711708712864</v>
      </c>
      <c r="G232" s="1">
        <f>(VLOOKUP(C232,'StashAway Pricing'!$A$2:$C$8,3,TRUE)+VLOOKUP(C232,'StashAway Pricing'!$A$2:$C$8,2,TRUE)*(C232-VLOOKUP(C232,'StashAway Pricing'!$A$2:$C$8,1,TRUE)))/12</f>
        <v>161.12654115132912</v>
      </c>
      <c r="H232" s="1">
        <f>IF(D232&lt;10000,D232*1%/12,IF(D232&lt;100000,D232*0.7%/12,D232*0.5%/12))</f>
        <v>158.23389350213677</v>
      </c>
      <c r="I232" s="1">
        <f>18/12+0.5%*E232/12</f>
        <v>160.26378470892121</v>
      </c>
      <c r="J232" s="5">
        <f>F232+J231</f>
        <v>52993.302243227401</v>
      </c>
      <c r="K232" s="5">
        <f>G232+K231</f>
        <v>17040.438873955143</v>
      </c>
      <c r="L232" s="5">
        <f>H232+L231</f>
        <v>15319.38550937627</v>
      </c>
      <c r="M232" s="5">
        <f>I232+M231</f>
        <v>15036.64225102379</v>
      </c>
    </row>
    <row r="233" spans="1:13" x14ac:dyDescent="0.3">
      <c r="A233">
        <f t="shared" si="3"/>
        <v>220</v>
      </c>
      <c r="B233" s="5">
        <f>B232*(1+$C$1/12)+$C$3-F232</f>
        <v>327986.60448645143</v>
      </c>
      <c r="C233" s="5">
        <f>C232*(1+$C$1/12)+$C$3-G232</f>
        <v>379854.14503010601</v>
      </c>
      <c r="D233" s="5">
        <f>D232*(1+$C$1/12)+$C$3-H232</f>
        <v>382501.91723365168</v>
      </c>
      <c r="E233" s="5">
        <f>E232*(1+$C$1/12)+$C$3-SUM(I230:I232)</f>
        <v>383461.06476125808</v>
      </c>
      <c r="F233" s="24">
        <f>B233*2%/12</f>
        <v>546.6443408107524</v>
      </c>
      <c r="G233" s="1">
        <f>(VLOOKUP(C233,'StashAway Pricing'!$A$2:$C$8,3,TRUE)+VLOOKUP(C233,'StashAway Pricing'!$A$2:$C$8,2,TRUE)*(C233-VLOOKUP(C233,'StashAway Pricing'!$A$2:$C$8,1,TRUE)))/12</f>
        <v>162.03471501003534</v>
      </c>
      <c r="H233" s="1">
        <f>IF(D233&lt;10000,D233*1%/12,IF(D233&lt;100000,D233*0.7%/12,D233*0.5%/12))</f>
        <v>159.37579884735487</v>
      </c>
      <c r="I233" s="1">
        <f>18/12+0.5%*E233/12</f>
        <v>161.27544365052421</v>
      </c>
      <c r="J233" s="5">
        <f>F233+J232</f>
        <v>53539.946584038153</v>
      </c>
      <c r="K233" s="5">
        <f>G233+K232</f>
        <v>17202.473588965178</v>
      </c>
      <c r="L233" s="5">
        <f>H233+L232</f>
        <v>15478.761308223626</v>
      </c>
      <c r="M233" s="5">
        <f>I233+M232</f>
        <v>15197.917694674314</v>
      </c>
    </row>
    <row r="234" spans="1:13" x14ac:dyDescent="0.3">
      <c r="A234">
        <f t="shared" si="3"/>
        <v>221</v>
      </c>
      <c r="B234" s="5">
        <f>B233*(1+$C$1/12)+$C$3-F233</f>
        <v>330079.89316807286</v>
      </c>
      <c r="C234" s="5">
        <f>C233*(1+$C$1/12)+$C$3-G233</f>
        <v>382591.38104024646</v>
      </c>
      <c r="D234" s="5">
        <f>D233*(1+$C$1/12)+$C$3-H233</f>
        <v>385255.05102097255</v>
      </c>
      <c r="E234" s="5">
        <f>E233*(1+$C$1/12)+$C$3</f>
        <v>386378.37008506432</v>
      </c>
      <c r="F234" s="24">
        <f>B234*2%/12</f>
        <v>550.13315528012151</v>
      </c>
      <c r="G234" s="1">
        <f>(VLOOKUP(C234,'StashAway Pricing'!$A$2:$C$8,3,TRUE)+VLOOKUP(C234,'StashAway Pricing'!$A$2:$C$8,2,TRUE)*(C234-VLOOKUP(C234,'StashAway Pricing'!$A$2:$C$8,1,TRUE)))/12</f>
        <v>162.9471270134155</v>
      </c>
      <c r="H234" s="1">
        <f>IF(D234&lt;10000,D234*1%/12,IF(D234&lt;100000,D234*0.7%/12,D234*0.5%/12))</f>
        <v>160.52293792540522</v>
      </c>
      <c r="I234" s="1">
        <f>18/12+0.5%*E234/12</f>
        <v>162.49098753544345</v>
      </c>
      <c r="J234" s="5">
        <f>F234+J233</f>
        <v>54090.079739318273</v>
      </c>
      <c r="K234" s="5">
        <f>G234+K233</f>
        <v>17365.420715978595</v>
      </c>
      <c r="L234" s="5">
        <f>H234+L233</f>
        <v>15639.284246149031</v>
      </c>
      <c r="M234" s="5">
        <f>I234+M233</f>
        <v>15360.408682209758</v>
      </c>
    </row>
    <row r="235" spans="1:13" x14ac:dyDescent="0.3">
      <c r="A235">
        <f t="shared" si="3"/>
        <v>222</v>
      </c>
      <c r="B235" s="5">
        <f>B234*(1+$C$1/12)+$C$3-F234</f>
        <v>332180.15947863302</v>
      </c>
      <c r="C235" s="5">
        <f>C234*(1+$C$1/12)+$C$3-G234</f>
        <v>385341.39081843424</v>
      </c>
      <c r="D235" s="5">
        <f>D234*(1+$C$1/12)+$C$3-H234</f>
        <v>388020.80333815195</v>
      </c>
      <c r="E235" s="5">
        <f>E234*(1+$C$1/12)+$C$3</f>
        <v>389310.2619354896</v>
      </c>
      <c r="F235" s="24">
        <f>B235*2%/12</f>
        <v>553.63359913105512</v>
      </c>
      <c r="G235" s="1">
        <f>(VLOOKUP(C235,'StashAway Pricing'!$A$2:$C$8,3,TRUE)+VLOOKUP(C235,'StashAway Pricing'!$A$2:$C$8,2,TRUE)*(C235-VLOOKUP(C235,'StashAway Pricing'!$A$2:$C$8,1,TRUE)))/12</f>
        <v>163.86379693947808</v>
      </c>
      <c r="H235" s="1">
        <f>IF(D235&lt;10000,D235*1%/12,IF(D235&lt;100000,D235*0.7%/12,D235*0.5%/12))</f>
        <v>161.67533472423</v>
      </c>
      <c r="I235" s="1">
        <f>18/12+0.5%*E235/12</f>
        <v>163.71260913978733</v>
      </c>
      <c r="J235" s="5">
        <f>F235+J234</f>
        <v>54643.713338449328</v>
      </c>
      <c r="K235" s="5">
        <f>G235+K234</f>
        <v>17529.284512918071</v>
      </c>
      <c r="L235" s="5">
        <f>H235+L234</f>
        <v>15800.959580873261</v>
      </c>
      <c r="M235" s="5">
        <f>I235+M234</f>
        <v>15524.121291349546</v>
      </c>
    </row>
    <row r="236" spans="1:13" x14ac:dyDescent="0.3">
      <c r="A236">
        <f t="shared" si="3"/>
        <v>223</v>
      </c>
      <c r="B236" s="5">
        <f>B235*(1+$C$1/12)+$C$3-F235</f>
        <v>334287.42667689506</v>
      </c>
      <c r="C236" s="5">
        <f>C235*(1+$C$1/12)+$C$3-G235</f>
        <v>388104.23397558689</v>
      </c>
      <c r="D236" s="5">
        <f>D235*(1+$C$1/12)+$C$3-H235</f>
        <v>390799.23202011839</v>
      </c>
      <c r="E236" s="5">
        <f>E235*(1+$C$1/12)+$C$3-SUM(I233:I235)</f>
        <v>391769.33420484129</v>
      </c>
      <c r="F236" s="24">
        <f>B236*2%/12</f>
        <v>557.1457111281585</v>
      </c>
      <c r="G236" s="1">
        <f>(VLOOKUP(C236,'StashAway Pricing'!$A$2:$C$8,3,TRUE)+VLOOKUP(C236,'StashAway Pricing'!$A$2:$C$8,2,TRUE)*(C236-VLOOKUP(C236,'StashAway Pricing'!$A$2:$C$8,1,TRUE)))/12</f>
        <v>164.78474465852898</v>
      </c>
      <c r="H236" s="1">
        <f>IF(D236&lt;10000,D236*1%/12,IF(D236&lt;100000,D236*0.7%/12,D236*0.5%/12))</f>
        <v>162.833013341716</v>
      </c>
      <c r="I236" s="1">
        <f>18/12+0.5%*E236/12</f>
        <v>164.73722258535054</v>
      </c>
      <c r="J236" s="5">
        <f>F236+J235</f>
        <v>55200.859049577484</v>
      </c>
      <c r="K236" s="5">
        <f>G236+K235</f>
        <v>17694.069257576601</v>
      </c>
      <c r="L236" s="5">
        <f>H236+L235</f>
        <v>15963.792594214978</v>
      </c>
      <c r="M236" s="5">
        <f>I236+M235</f>
        <v>15688.858513934896</v>
      </c>
    </row>
    <row r="237" spans="1:13" x14ac:dyDescent="0.3">
      <c r="A237">
        <f t="shared" si="3"/>
        <v>224</v>
      </c>
      <c r="B237" s="5">
        <f>B236*(1+$C$1/12)+$C$3-F236</f>
        <v>336401.71809915139</v>
      </c>
      <c r="C237" s="5">
        <f>C236*(1+$C$1/12)+$C$3-G236</f>
        <v>390879.97040080628</v>
      </c>
      <c r="D237" s="5">
        <f>D236*(1+$C$1/12)+$C$3-H236</f>
        <v>393590.39516687725</v>
      </c>
      <c r="E237" s="5">
        <f>E236*(1+$C$1/12)+$C$3</f>
        <v>394728.18087586545</v>
      </c>
      <c r="F237" s="24">
        <f>B237*2%/12</f>
        <v>560.66953016525235</v>
      </c>
      <c r="G237" s="1">
        <f>(VLOOKUP(C237,'StashAway Pricing'!$A$2:$C$8,3,TRUE)+VLOOKUP(C237,'StashAway Pricing'!$A$2:$C$8,2,TRUE)*(C237-VLOOKUP(C237,'StashAway Pricing'!$A$2:$C$8,1,TRUE)))/12</f>
        <v>165.7099901336021</v>
      </c>
      <c r="H237" s="1">
        <f>IF(D237&lt;10000,D237*1%/12,IF(D237&lt;100000,D237*0.7%/12,D237*0.5%/12))</f>
        <v>163.99599798619886</v>
      </c>
      <c r="I237" s="1">
        <f>18/12+0.5%*E237/12</f>
        <v>165.97007536494394</v>
      </c>
      <c r="J237" s="5">
        <f>F237+J236</f>
        <v>55761.528579742735</v>
      </c>
      <c r="K237" s="5">
        <f>G237+K236</f>
        <v>17859.779247710201</v>
      </c>
      <c r="L237" s="5">
        <f>H237+L236</f>
        <v>16127.788592201177</v>
      </c>
      <c r="M237" s="5">
        <f>I237+M236</f>
        <v>15854.828589299839</v>
      </c>
    </row>
    <row r="238" spans="1:13" x14ac:dyDescent="0.3">
      <c r="A238">
        <f t="shared" si="3"/>
        <v>225</v>
      </c>
      <c r="B238" s="5">
        <f>B237*(1+$C$1/12)+$C$3-F237</f>
        <v>338523.05715948186</v>
      </c>
      <c r="C238" s="5">
        <f>C237*(1+$C$1/12)+$C$3-G237</f>
        <v>393668.66026267671</v>
      </c>
      <c r="D238" s="5">
        <f>D237*(1+$C$1/12)+$C$3-H237</f>
        <v>396394.3511447254</v>
      </c>
      <c r="E238" s="5">
        <f>E237*(1+$C$1/12)+$C$3</f>
        <v>397701.82178024476</v>
      </c>
      <c r="F238" s="24">
        <f>B238*2%/12</f>
        <v>564.20509526580315</v>
      </c>
      <c r="G238" s="1">
        <f>(VLOOKUP(C238,'StashAway Pricing'!$A$2:$C$8,3,TRUE)+VLOOKUP(C238,'StashAway Pricing'!$A$2:$C$8,2,TRUE)*(C238-VLOOKUP(C238,'StashAway Pricing'!$A$2:$C$8,1,TRUE)))/12</f>
        <v>166.63955342089224</v>
      </c>
      <c r="H238" s="1">
        <f>IF(D238&lt;10000,D238*1%/12,IF(D238&lt;100000,D238*0.7%/12,D238*0.5%/12))</f>
        <v>165.16431297696892</v>
      </c>
      <c r="I238" s="1">
        <f>18/12+0.5%*E238/12</f>
        <v>167.20909240843534</v>
      </c>
      <c r="J238" s="5">
        <f>F238+J237</f>
        <v>56325.733675008538</v>
      </c>
      <c r="K238" s="5">
        <f>G238+K237</f>
        <v>18026.418801131094</v>
      </c>
      <c r="L238" s="5">
        <f>H238+L237</f>
        <v>16292.952905178146</v>
      </c>
      <c r="M238" s="5">
        <f>I238+M237</f>
        <v>16022.037681708274</v>
      </c>
    </row>
    <row r="239" spans="1:13" x14ac:dyDescent="0.3">
      <c r="A239">
        <f t="shared" si="3"/>
        <v>226</v>
      </c>
      <c r="B239" s="5">
        <f>B238*(1+$C$1/12)+$C$3-F238</f>
        <v>340651.46735001344</v>
      </c>
      <c r="C239" s="5">
        <f>C238*(1+$C$1/12)+$C$3-G238</f>
        <v>396470.36401056917</v>
      </c>
      <c r="D239" s="5">
        <f>D238*(1+$C$1/12)+$C$3-H238</f>
        <v>399211.15858747199</v>
      </c>
      <c r="E239" s="5">
        <f>E238*(1+$C$1/12)+$C$3-SUM(I236:I238)</f>
        <v>400192.41449878726</v>
      </c>
      <c r="F239" s="24">
        <f>B239*2%/12</f>
        <v>567.75244558335578</v>
      </c>
      <c r="G239" s="1">
        <f>(VLOOKUP(C239,'StashAway Pricing'!$A$2:$C$8,3,TRUE)+VLOOKUP(C239,'StashAway Pricing'!$A$2:$C$8,2,TRUE)*(C239-VLOOKUP(C239,'StashAway Pricing'!$A$2:$C$8,1,TRUE)))/12</f>
        <v>167.5734546701897</v>
      </c>
      <c r="H239" s="1">
        <f>IF(D239&lt;10000,D239*1%/12,IF(D239&lt;100000,D239*0.7%/12,D239*0.5%/12))</f>
        <v>166.33798274477999</v>
      </c>
      <c r="I239" s="1">
        <f>18/12+0.5%*E239/12</f>
        <v>168.2468393744947</v>
      </c>
      <c r="J239" s="5">
        <f>F239+J238</f>
        <v>56893.486120591893</v>
      </c>
      <c r="K239" s="5">
        <f>G239+K238</f>
        <v>18193.992255801284</v>
      </c>
      <c r="L239" s="5">
        <f>H239+L238</f>
        <v>16459.290887922925</v>
      </c>
      <c r="M239" s="5">
        <f>I239+M238</f>
        <v>16190.284521082769</v>
      </c>
    </row>
    <row r="240" spans="1:13" x14ac:dyDescent="0.3">
      <c r="A240">
        <f t="shared" si="3"/>
        <v>227</v>
      </c>
      <c r="B240" s="5">
        <f>B239*(1+$C$1/12)+$C$3-F239</f>
        <v>342786.97224118013</v>
      </c>
      <c r="C240" s="5">
        <f>C239*(1+$C$1/12)+$C$3-G239</f>
        <v>399285.14237595175</v>
      </c>
      <c r="D240" s="5">
        <f>D239*(1+$C$1/12)+$C$3-H239</f>
        <v>402040.87639766454</v>
      </c>
      <c r="E240" s="5">
        <f>E239*(1+$C$1/12)+$C$3</f>
        <v>403193.37657128117</v>
      </c>
      <c r="F240" s="24">
        <f>B240*2%/12</f>
        <v>571.31162040196693</v>
      </c>
      <c r="G240" s="1">
        <f>(VLOOKUP(C240,'StashAway Pricing'!$A$2:$C$8,3,TRUE)+VLOOKUP(C240,'StashAway Pricing'!$A$2:$C$8,2,TRUE)*(C240-VLOOKUP(C240,'StashAway Pricing'!$A$2:$C$8,1,TRUE)))/12</f>
        <v>168.51171412531724</v>
      </c>
      <c r="H240" s="1">
        <f>IF(D240&lt;10000,D240*1%/12,IF(D240&lt;100000,D240*0.7%/12,D240*0.5%/12))</f>
        <v>167.51703183236023</v>
      </c>
      <c r="I240" s="1">
        <f>18/12+0.5%*E240/12</f>
        <v>169.49724023803381</v>
      </c>
      <c r="J240" s="5">
        <f>F240+J239</f>
        <v>57464.797740993861</v>
      </c>
      <c r="K240" s="5">
        <f>G240+K239</f>
        <v>18362.503969926602</v>
      </c>
      <c r="L240" s="5">
        <f>H240+L239</f>
        <v>16626.807919755287</v>
      </c>
      <c r="M240" s="5">
        <f>I240+M239</f>
        <v>16359.781761320803</v>
      </c>
    </row>
    <row r="241" spans="1:13" x14ac:dyDescent="0.3">
      <c r="A241">
        <f t="shared" si="3"/>
        <v>228</v>
      </c>
      <c r="B241" s="5">
        <f>B240*(1+$C$1/12)+$C$3-F240</f>
        <v>344929.59548198403</v>
      </c>
      <c r="C241" s="5">
        <f>C240*(1+$C$1/12)+$C$3-G240</f>
        <v>402113.05637370615</v>
      </c>
      <c r="D241" s="5">
        <f>D240*(1+$C$1/12)+$C$3-H240</f>
        <v>404883.56374782044</v>
      </c>
      <c r="E241" s="5">
        <f>E240*(1+$C$1/12)+$C$3</f>
        <v>406209.34345413756</v>
      </c>
      <c r="F241" s="24">
        <f>B241*2%/12</f>
        <v>574.88265913664009</v>
      </c>
      <c r="G241" s="1">
        <f>(VLOOKUP(C241,'StashAway Pricing'!$A$2:$C$8,3,TRUE)+VLOOKUP(C241,'StashAway Pricing'!$A$2:$C$8,2,TRUE)*(C241-VLOOKUP(C241,'StashAway Pricing'!$A$2:$C$8,1,TRUE)))/12</f>
        <v>169.45435212456871</v>
      </c>
      <c r="H241" s="1">
        <f>IF(D241&lt;10000,D241*1%/12,IF(D241&lt;100000,D241*0.7%/12,D241*0.5%/12))</f>
        <v>168.70148489492519</v>
      </c>
      <c r="I241" s="1">
        <f>18/12+0.5%*E241/12</f>
        <v>170.75389310589065</v>
      </c>
      <c r="J241" s="5">
        <f>F241+J240</f>
        <v>58039.680400130499</v>
      </c>
      <c r="K241" s="5">
        <f>G241+K240</f>
        <v>18531.95832205117</v>
      </c>
      <c r="L241" s="5">
        <f>H241+L240</f>
        <v>16795.509404650213</v>
      </c>
      <c r="M241" s="5">
        <f>I241+M240</f>
        <v>16530.535654426694</v>
      </c>
    </row>
    <row r="242" spans="1:13" x14ac:dyDescent="0.3">
      <c r="A242">
        <f t="shared" si="3"/>
        <v>229</v>
      </c>
      <c r="B242" s="5">
        <f>B241*(1+$C$1/12)+$C$3-F241</f>
        <v>347079.36080025724</v>
      </c>
      <c r="C242" s="5">
        <f>C241*(1+$C$1/12)+$C$3-G241</f>
        <v>404954.16730345006</v>
      </c>
      <c r="D242" s="5">
        <f>D241*(1+$C$1/12)+$C$3-H241</f>
        <v>407739.28008166462</v>
      </c>
      <c r="E242" s="5">
        <f>E241*(1+$C$1/12)+$C$3-SUM(I239:I241)</f>
        <v>408731.89219868975</v>
      </c>
      <c r="F242" s="24">
        <f>B242*2%/12</f>
        <v>578.46560133376204</v>
      </c>
      <c r="G242" s="1">
        <f>(VLOOKUP(C242,'StashAway Pricing'!$A$2:$C$8,3,TRUE)+VLOOKUP(C242,'StashAway Pricing'!$A$2:$C$8,2,TRUE)*(C242-VLOOKUP(C242,'StashAway Pricing'!$A$2:$C$8,1,TRUE)))/12</f>
        <v>170.40138910115002</v>
      </c>
      <c r="H242" s="1">
        <f>IF(D242&lt;10000,D242*1%/12,IF(D242&lt;100000,D242*0.7%/12,D242*0.5%/12))</f>
        <v>169.8913667006936</v>
      </c>
      <c r="I242" s="1">
        <f>18/12+0.5%*E242/12</f>
        <v>171.80495508278742</v>
      </c>
      <c r="J242" s="5">
        <f>F242+J241</f>
        <v>58618.146001464258</v>
      </c>
      <c r="K242" s="5">
        <f>G242+K241</f>
        <v>18702.35971115232</v>
      </c>
      <c r="L242" s="5">
        <f>H242+L241</f>
        <v>16965.400771350905</v>
      </c>
      <c r="M242" s="5">
        <f>I242+M241</f>
        <v>16702.340609509483</v>
      </c>
    </row>
    <row r="243" spans="1:13" x14ac:dyDescent="0.3">
      <c r="A243">
        <f t="shared" si="3"/>
        <v>230</v>
      </c>
      <c r="B243" s="5">
        <f>B242*(1+$C$1/12)+$C$3-F242</f>
        <v>349236.29200292472</v>
      </c>
      <c r="C243" s="5">
        <f>C242*(1+$C$1/12)+$C$3-G242</f>
        <v>407808.5367508661</v>
      </c>
      <c r="D243" s="5">
        <f>D242*(1+$C$1/12)+$C$3-H242</f>
        <v>410608.0851153722</v>
      </c>
      <c r="E243" s="5">
        <f>E242*(1+$C$1/12)+$C$3</f>
        <v>411775.55165968317</v>
      </c>
      <c r="F243" s="24">
        <f>B243*2%/12</f>
        <v>582.06048667154118</v>
      </c>
      <c r="G243" s="1">
        <f>(VLOOKUP(C243,'StashAway Pricing'!$A$2:$C$8,3,TRUE)+VLOOKUP(C243,'StashAway Pricing'!$A$2:$C$8,2,TRUE)*(C243-VLOOKUP(C243,'StashAway Pricing'!$A$2:$C$8,1,TRUE)))/12</f>
        <v>171.35284558362204</v>
      </c>
      <c r="H243" s="1">
        <f>IF(D243&lt;10000,D243*1%/12,IF(D243&lt;100000,D243*0.7%/12,D243*0.5%/12))</f>
        <v>171.0867021314051</v>
      </c>
      <c r="I243" s="1">
        <f>18/12+0.5%*E243/12</f>
        <v>173.07314652486798</v>
      </c>
      <c r="J243" s="5">
        <f>F243+J242</f>
        <v>59200.206488135802</v>
      </c>
      <c r="K243" s="5">
        <f>G243+K242</f>
        <v>18873.71255673594</v>
      </c>
      <c r="L243" s="5">
        <f>H243+L242</f>
        <v>17136.48747348231</v>
      </c>
      <c r="M243" s="5">
        <f>I243+M242</f>
        <v>16875.413756034352</v>
      </c>
    </row>
    <row r="244" spans="1:13" x14ac:dyDescent="0.3">
      <c r="A244">
        <f t="shared" si="3"/>
        <v>231</v>
      </c>
      <c r="B244" s="5">
        <f>B243*(1+$C$1/12)+$C$3-F243</f>
        <v>351400.41297626781</v>
      </c>
      <c r="C244" s="5">
        <f>C243*(1+$C$1/12)+$C$3-G243</f>
        <v>410676.22658903676</v>
      </c>
      <c r="D244" s="5">
        <f>D243*(1+$C$1/12)+$C$3-H243</f>
        <v>413490.03883881756</v>
      </c>
      <c r="E244" s="5">
        <f>E243*(1+$C$1/12)+$C$3</f>
        <v>414834.42941798153</v>
      </c>
      <c r="F244" s="24">
        <f>B244*2%/12</f>
        <v>585.66735496044635</v>
      </c>
      <c r="G244" s="1">
        <f>(VLOOKUP(C244,'StashAway Pricing'!$A$2:$C$8,3,TRUE)+VLOOKUP(C244,'StashAway Pricing'!$A$2:$C$8,2,TRUE)*(C244-VLOOKUP(C244,'StashAway Pricing'!$A$2:$C$8,1,TRUE)))/12</f>
        <v>172.30874219634561</v>
      </c>
      <c r="H244" s="1">
        <f>IF(D244&lt;10000,D244*1%/12,IF(D244&lt;100000,D244*0.7%/12,D244*0.5%/12))</f>
        <v>172.28751618284068</v>
      </c>
      <c r="I244" s="1">
        <f>18/12+0.5%*E244/12</f>
        <v>174.347678924159</v>
      </c>
      <c r="J244" s="5">
        <f>F244+J243</f>
        <v>59785.873843096248</v>
      </c>
      <c r="K244" s="5">
        <f>G244+K243</f>
        <v>19046.021298932286</v>
      </c>
      <c r="L244" s="5">
        <f>H244+L243</f>
        <v>17308.774989665151</v>
      </c>
      <c r="M244" s="5">
        <f>I244+M243</f>
        <v>17049.761434958509</v>
      </c>
    </row>
    <row r="245" spans="1:13" x14ac:dyDescent="0.3">
      <c r="A245">
        <f t="shared" si="3"/>
        <v>232</v>
      </c>
      <c r="B245" s="5">
        <f>B244*(1+$C$1/12)+$C$3-F244</f>
        <v>353571.74768618867</v>
      </c>
      <c r="C245" s="5">
        <f>C244*(1+$C$1/12)+$C$3-G244</f>
        <v>413557.29897978553</v>
      </c>
      <c r="D245" s="5">
        <f>D244*(1+$C$1/12)+$C$3-H244</f>
        <v>416385.20151682879</v>
      </c>
      <c r="E245" s="5">
        <f>E244*(1+$C$1/12)+$C$3-SUM(I242:I244)</f>
        <v>417389.37578453956</v>
      </c>
      <c r="F245" s="24">
        <f>B245*2%/12</f>
        <v>589.28624614364776</v>
      </c>
      <c r="G245" s="1">
        <f>(VLOOKUP(C245,'StashAway Pricing'!$A$2:$C$8,3,TRUE)+VLOOKUP(C245,'StashAway Pricing'!$A$2:$C$8,2,TRUE)*(C245-VLOOKUP(C245,'StashAway Pricing'!$A$2:$C$8,1,TRUE)))/12</f>
        <v>173.26909965992851</v>
      </c>
      <c r="H245" s="1">
        <f>IF(D245&lt;10000,D245*1%/12,IF(D245&lt;100000,D245*0.7%/12,D245*0.5%/12))</f>
        <v>173.49383396534532</v>
      </c>
      <c r="I245" s="1">
        <f>18/12+0.5%*E245/12</f>
        <v>175.41223991022483</v>
      </c>
      <c r="J245" s="5">
        <f>F245+J244</f>
        <v>60375.160089239893</v>
      </c>
      <c r="K245" s="5">
        <f>G245+K244</f>
        <v>19219.290398592213</v>
      </c>
      <c r="L245" s="5">
        <f>H245+L244</f>
        <v>17482.268823630497</v>
      </c>
      <c r="M245" s="5">
        <f>I245+M244</f>
        <v>17225.173674868733</v>
      </c>
    </row>
    <row r="246" spans="1:13" x14ac:dyDescent="0.3">
      <c r="A246">
        <f t="shared" si="3"/>
        <v>233</v>
      </c>
      <c r="B246" s="5">
        <f>B245*(1+$C$1/12)+$C$3-F245</f>
        <v>355750.32017847593</v>
      </c>
      <c r="C246" s="5">
        <f>C245*(1+$C$1/12)+$C$3-G245</f>
        <v>416451.8163750245</v>
      </c>
      <c r="D246" s="5">
        <f>D245*(1+$C$1/12)+$C$3-H245</f>
        <v>419293.63369044755</v>
      </c>
      <c r="E246" s="5">
        <f>E245*(1+$C$1/12)+$C$3</f>
        <v>420476.3226634622</v>
      </c>
      <c r="F246" s="24">
        <f>B246*2%/12</f>
        <v>592.91720029745989</v>
      </c>
      <c r="G246" s="1">
        <f>(VLOOKUP(C246,'StashAway Pricing'!$A$2:$C$8,3,TRUE)+VLOOKUP(C246,'StashAway Pricing'!$A$2:$C$8,2,TRUE)*(C246-VLOOKUP(C246,'StashAway Pricing'!$A$2:$C$8,1,TRUE)))/12</f>
        <v>174.23393879167483</v>
      </c>
      <c r="H246" s="1">
        <f>IF(D246&lt;10000,D246*1%/12,IF(D246&lt;100000,D246*0.7%/12,D246*0.5%/12))</f>
        <v>174.70568070435317</v>
      </c>
      <c r="I246" s="1">
        <f>18/12+0.5%*E246/12</f>
        <v>176.69846777644258</v>
      </c>
      <c r="J246" s="5">
        <f>F246+J245</f>
        <v>60968.077289537352</v>
      </c>
      <c r="K246" s="5">
        <f>G246+K245</f>
        <v>19393.524337383889</v>
      </c>
      <c r="L246" s="5">
        <f>H246+L245</f>
        <v>17656.974504334848</v>
      </c>
      <c r="M246" s="5">
        <f>I246+M245</f>
        <v>17401.872142645174</v>
      </c>
    </row>
    <row r="247" spans="1:13" x14ac:dyDescent="0.3">
      <c r="A247">
        <f t="shared" si="3"/>
        <v>234</v>
      </c>
      <c r="B247" s="5">
        <f>B246*(1+$C$1/12)+$C$3-F246</f>
        <v>357936.1545790708</v>
      </c>
      <c r="C247" s="5">
        <f>C246*(1+$C$1/12)+$C$3-G246</f>
        <v>419359.84151810792</v>
      </c>
      <c r="D247" s="5">
        <f>D246*(1+$C$1/12)+$C$3-H246</f>
        <v>422215.39617819543</v>
      </c>
      <c r="E247" s="5">
        <f>E246*(1+$C$1/12)+$C$3</f>
        <v>423578.70427677949</v>
      </c>
      <c r="F247" s="24">
        <f>B247*2%/12</f>
        <v>596.56025763178468</v>
      </c>
      <c r="G247" s="1">
        <f>(VLOOKUP(C247,'StashAway Pricing'!$A$2:$C$8,3,TRUE)+VLOOKUP(C247,'StashAway Pricing'!$A$2:$C$8,2,TRUE)*(C247-VLOOKUP(C247,'StashAway Pricing'!$A$2:$C$8,1,TRUE)))/12</f>
        <v>175.20328050603598</v>
      </c>
      <c r="H247" s="1">
        <f>IF(D247&lt;10000,D247*1%/12,IF(D247&lt;100000,D247*0.7%/12,D247*0.5%/12))</f>
        <v>175.92308174091477</v>
      </c>
      <c r="I247" s="1">
        <f>18/12+0.5%*E247/12</f>
        <v>177.99112678199148</v>
      </c>
      <c r="J247" s="5">
        <f>F247+J246</f>
        <v>61564.637547169135</v>
      </c>
      <c r="K247" s="5">
        <f>G247+K246</f>
        <v>19568.727617889926</v>
      </c>
      <c r="L247" s="5">
        <f>H247+L246</f>
        <v>17832.897586075764</v>
      </c>
      <c r="M247" s="5">
        <f>I247+M246</f>
        <v>17579.863269427166</v>
      </c>
    </row>
    <row r="248" spans="1:13" x14ac:dyDescent="0.3">
      <c r="A248">
        <f t="shared" si="3"/>
        <v>235</v>
      </c>
      <c r="B248" s="5">
        <f>B247*(1+$C$1/12)+$C$3-F247</f>
        <v>360129.27509433439</v>
      </c>
      <c r="C248" s="5">
        <f>C247*(1+$C$1/12)+$C$3-G247</f>
        <v>422281.43744519242</v>
      </c>
      <c r="D248" s="5">
        <f>D247*(1+$C$1/12)+$C$3-H247</f>
        <v>425150.55007734546</v>
      </c>
      <c r="E248" s="5">
        <f>E247*(1+$C$1/12)+$C$3-SUM(I245:I247)</f>
        <v>426166.4959636947</v>
      </c>
      <c r="F248" s="24">
        <f>B248*2%/12</f>
        <v>600.21545849055735</v>
      </c>
      <c r="G248" s="1">
        <f>(VLOOKUP(C248,'StashAway Pricing'!$A$2:$C$8,3,TRUE)+VLOOKUP(C248,'StashAway Pricing'!$A$2:$C$8,2,TRUE)*(C248-VLOOKUP(C248,'StashAway Pricing'!$A$2:$C$8,1,TRUE)))/12</f>
        <v>176.17714581506414</v>
      </c>
      <c r="H248" s="1">
        <f>IF(D248&lt;10000,D248*1%/12,IF(D248&lt;100000,D248*0.7%/12,D248*0.5%/12))</f>
        <v>177.14606253222726</v>
      </c>
      <c r="I248" s="1">
        <f>18/12+0.5%*E248/12</f>
        <v>179.06937331820612</v>
      </c>
      <c r="J248" s="5">
        <f>F248+J247</f>
        <v>62164.853005659694</v>
      </c>
      <c r="K248" s="5">
        <f>G248+K247</f>
        <v>19744.904763704992</v>
      </c>
      <c r="L248" s="5">
        <f>H248+L247</f>
        <v>18010.043648607993</v>
      </c>
      <c r="M248" s="5">
        <f>I248+M247</f>
        <v>17758.932642745371</v>
      </c>
    </row>
    <row r="249" spans="1:13" x14ac:dyDescent="0.3">
      <c r="A249">
        <f t="shared" si="3"/>
        <v>236</v>
      </c>
      <c r="B249" s="5">
        <f>B248*(1+$C$1/12)+$C$3-F248</f>
        <v>362329.70601131546</v>
      </c>
      <c r="C249" s="5">
        <f>C248*(1+$C$1/12)+$C$3-G248</f>
        <v>425216.66748660331</v>
      </c>
      <c r="D249" s="5">
        <f>D248*(1+$C$1/12)+$C$3-H248</f>
        <v>428099.15676519991</v>
      </c>
      <c r="E249" s="5">
        <f>E248*(1+$C$1/12)+$C$3</f>
        <v>429297.32844351314</v>
      </c>
      <c r="F249" s="24">
        <f>B249*2%/12</f>
        <v>603.88284335219248</v>
      </c>
      <c r="G249" s="1">
        <f>(VLOOKUP(C249,'StashAway Pricing'!$A$2:$C$8,3,TRUE)+VLOOKUP(C249,'StashAway Pricing'!$A$2:$C$8,2,TRUE)*(C249-VLOOKUP(C249,'StashAway Pricing'!$A$2:$C$8,1,TRUE)))/12</f>
        <v>177.15555582886779</v>
      </c>
      <c r="H249" s="1">
        <f>IF(D249&lt;10000,D249*1%/12,IF(D249&lt;100000,D249*0.7%/12,D249*0.5%/12))</f>
        <v>178.37464865216666</v>
      </c>
      <c r="I249" s="1">
        <f>18/12+0.5%*E249/12</f>
        <v>180.37388685146379</v>
      </c>
      <c r="J249" s="5">
        <f>F249+J248</f>
        <v>62768.735849011886</v>
      </c>
      <c r="K249" s="5">
        <f>G249+K248</f>
        <v>19922.060319533859</v>
      </c>
      <c r="L249" s="5">
        <f>H249+L248</f>
        <v>18188.418297260159</v>
      </c>
      <c r="M249" s="5">
        <f>I249+M248</f>
        <v>17939.306529596834</v>
      </c>
    </row>
    <row r="250" spans="1:13" x14ac:dyDescent="0.3">
      <c r="A250">
        <f t="shared" si="3"/>
        <v>237</v>
      </c>
      <c r="B250" s="5">
        <f>B249*(1+$C$1/12)+$C$3-F249</f>
        <v>364537.47169801977</v>
      </c>
      <c r="C250" s="5">
        <f>C249*(1+$C$1/12)+$C$3-G249</f>
        <v>428165.59526820743</v>
      </c>
      <c r="D250" s="5">
        <f>D249*(1+$C$1/12)+$C$3-H249</f>
        <v>431061.27790037368</v>
      </c>
      <c r="E250" s="5">
        <f>E249*(1+$C$1/12)+$C$3</f>
        <v>432443.81508573063</v>
      </c>
      <c r="F250" s="24">
        <f>B250*2%/12</f>
        <v>607.56245283003295</v>
      </c>
      <c r="G250" s="1">
        <f>(VLOOKUP(C250,'StashAway Pricing'!$A$2:$C$8,3,TRUE)+VLOOKUP(C250,'StashAway Pricing'!$A$2:$C$8,2,TRUE)*(C250-VLOOKUP(C250,'StashAway Pricing'!$A$2:$C$8,1,TRUE)))/12</f>
        <v>178.13853175606914</v>
      </c>
      <c r="H250" s="1">
        <f>IF(D250&lt;10000,D250*1%/12,IF(D250&lt;100000,D250*0.7%/12,D250*0.5%/12))</f>
        <v>179.60886579182238</v>
      </c>
      <c r="I250" s="1">
        <f>18/12+0.5%*E250/12</f>
        <v>181.68492295238775</v>
      </c>
      <c r="J250" s="5">
        <f>F250+J249</f>
        <v>63376.298301841918</v>
      </c>
      <c r="K250" s="5">
        <f>G250+K249</f>
        <v>20100.19885128993</v>
      </c>
      <c r="L250" s="5">
        <f>H250+L249</f>
        <v>18368.027163051982</v>
      </c>
      <c r="M250" s="5">
        <f>I250+M249</f>
        <v>18120.99145254922</v>
      </c>
    </row>
    <row r="251" spans="1:13" x14ac:dyDescent="0.3">
      <c r="A251">
        <f t="shared" si="3"/>
        <v>238</v>
      </c>
      <c r="B251" s="5">
        <f>B250*(1+$C$1/12)+$C$3-F250</f>
        <v>366752.59660367982</v>
      </c>
      <c r="C251" s="5">
        <f>C250*(1+$C$1/12)+$C$3-G250</f>
        <v>431128.28471279237</v>
      </c>
      <c r="D251" s="5">
        <f>D250*(1+$C$1/12)+$C$3-H250</f>
        <v>434036.97542408371</v>
      </c>
      <c r="E251" s="5">
        <f>E250*(1+$C$1/12)+$C$3-SUM(I248:I250)</f>
        <v>435064.90597803716</v>
      </c>
      <c r="F251" s="24">
        <f>B251*2%/12</f>
        <v>611.25432767279972</v>
      </c>
      <c r="G251" s="1">
        <f>(VLOOKUP(C251,'StashAway Pricing'!$A$2:$C$8,3,TRUE)+VLOOKUP(C251,'StashAway Pricing'!$A$2:$C$8,2,TRUE)*(C251-VLOOKUP(C251,'StashAway Pricing'!$A$2:$C$8,1,TRUE)))/12</f>
        <v>179.12609490426414</v>
      </c>
      <c r="H251" s="1">
        <f>IF(D251&lt;10000,D251*1%/12,IF(D251&lt;100000,D251*0.7%/12,D251*0.5%/12))</f>
        <v>180.84873976003487</v>
      </c>
      <c r="I251" s="1">
        <f>18/12+0.5%*E251/12</f>
        <v>182.77704415751546</v>
      </c>
      <c r="J251" s="5">
        <f>F251+J250</f>
        <v>63987.552629514721</v>
      </c>
      <c r="K251" s="5">
        <f>G251+K250</f>
        <v>20279.324946194192</v>
      </c>
      <c r="L251" s="5">
        <f>H251+L250</f>
        <v>18548.875902812018</v>
      </c>
      <c r="M251" s="5">
        <f>I251+M250</f>
        <v>18303.768496706736</v>
      </c>
    </row>
    <row r="252" spans="1:13" x14ac:dyDescent="0.3">
      <c r="A252">
        <f t="shared" si="3"/>
        <v>239</v>
      </c>
      <c r="B252" s="5">
        <f>B251*(1+$C$1/12)+$C$3-F251</f>
        <v>368975.10525902535</v>
      </c>
      <c r="C252" s="5">
        <f>C251*(1+$C$1/12)+$C$3-G251</f>
        <v>434104.80004145205</v>
      </c>
      <c r="D252" s="5">
        <f>D251*(1+$C$1/12)+$C$3-H251</f>
        <v>437026.31156144402</v>
      </c>
      <c r="E252" s="5">
        <f>E251*(1+$C$1/12)+$C$3</f>
        <v>438240.23050792731</v>
      </c>
      <c r="F252" s="24">
        <f>B252*2%/12</f>
        <v>614.95850876504221</v>
      </c>
      <c r="G252" s="1">
        <f>(VLOOKUP(C252,'StashAway Pricing'!$A$2:$C$8,3,TRUE)+VLOOKUP(C252,'StashAway Pricing'!$A$2:$C$8,2,TRUE)*(C252-VLOOKUP(C252,'StashAway Pricing'!$A$2:$C$8,1,TRUE)))/12</f>
        <v>180.11826668048403</v>
      </c>
      <c r="H252" s="1">
        <f>IF(D252&lt;10000,D252*1%/12,IF(D252&lt;100000,D252*0.7%/12,D252*0.5%/12))</f>
        <v>182.09429648393498</v>
      </c>
      <c r="I252" s="1">
        <f>18/12+0.5%*E252/12</f>
        <v>184.10009604496972</v>
      </c>
      <c r="J252" s="5">
        <f>F252+J251</f>
        <v>64602.511138279762</v>
      </c>
      <c r="K252" s="5">
        <f>G252+K251</f>
        <v>20459.443212874678</v>
      </c>
      <c r="L252" s="5">
        <f>H252+L251</f>
        <v>18730.970199295953</v>
      </c>
      <c r="M252" s="5">
        <f>I252+M251</f>
        <v>18487.868592751707</v>
      </c>
    </row>
    <row r="253" spans="1:13" x14ac:dyDescent="0.3">
      <c r="A253">
        <f t="shared" si="3"/>
        <v>240</v>
      </c>
      <c r="B253" s="5">
        <f>B252*(1+$C$1/12)+$C$3-F252</f>
        <v>371205.02227655542</v>
      </c>
      <c r="C253" s="5">
        <f>C252*(1+$C$1/12)+$C$3-G252</f>
        <v>437095.20577497873</v>
      </c>
      <c r="D253" s="5">
        <f>D252*(1+$C$1/12)+$C$3-H252</f>
        <v>440029.34882276721</v>
      </c>
      <c r="E253" s="5">
        <f>E252*(1+$C$1/12)+$C$3</f>
        <v>441431.43166046689</v>
      </c>
      <c r="F253" s="24">
        <f>B253*2%/12</f>
        <v>618.67503712759242</v>
      </c>
      <c r="G253" s="1">
        <f>(VLOOKUP(C253,'StashAway Pricing'!$A$2:$C$8,3,TRUE)+VLOOKUP(C253,'StashAway Pricing'!$A$2:$C$8,2,TRUE)*(C253-VLOOKUP(C253,'StashAway Pricing'!$A$2:$C$8,1,TRUE)))/12</f>
        <v>181.11506859165956</v>
      </c>
      <c r="H253" s="1">
        <f>IF(D253&lt;10000,D253*1%/12,IF(D253&lt;100000,D253*0.7%/12,D253*0.5%/12))</f>
        <v>183.34556200948634</v>
      </c>
      <c r="I253" s="1">
        <f>18/12+0.5%*E253/12</f>
        <v>185.42976319186121</v>
      </c>
      <c r="J253" s="5">
        <f>F253+J252</f>
        <v>65221.186175407354</v>
      </c>
      <c r="K253" s="5">
        <f>G253+K252</f>
        <v>20640.558281466336</v>
      </c>
      <c r="L253" s="5">
        <f>H253+L252</f>
        <v>18914.315761305439</v>
      </c>
      <c r="M253" s="5">
        <f>I253+M252</f>
        <v>18673.298355943567</v>
      </c>
    </row>
    <row r="254" spans="1:13" x14ac:dyDescent="0.3">
      <c r="A254">
        <f t="shared" si="3"/>
        <v>241</v>
      </c>
      <c r="B254" s="5">
        <f>B253*(1+$C$1/12)+$C$3-F253</f>
        <v>373442.37235081056</v>
      </c>
      <c r="C254" s="5">
        <f>C253*(1+$C$1/12)+$C$3-G253</f>
        <v>440099.56673526193</v>
      </c>
      <c r="D254" s="5">
        <f>D253*(1+$C$1/12)+$C$3-H253</f>
        <v>443046.15000487148</v>
      </c>
      <c r="E254" s="5">
        <f>E253*(1+$C$1/12)+$C$3-SUM(I251:I253)</f>
        <v>444086.2819153748</v>
      </c>
      <c r="F254" s="24">
        <f>B254*2%/12</f>
        <v>622.40395391801758</v>
      </c>
      <c r="G254" s="1">
        <f>(VLOOKUP(C254,'StashAway Pricing'!$A$2:$C$8,3,TRUE)+VLOOKUP(C254,'StashAway Pricing'!$A$2:$C$8,2,TRUE)*(C254-VLOOKUP(C254,'StashAway Pricing'!$A$2:$C$8,1,TRUE)))/12</f>
        <v>182.11652224508734</v>
      </c>
      <c r="H254" s="1">
        <f>IF(D254&lt;10000,D254*1%/12,IF(D254&lt;100000,D254*0.7%/12,D254*0.5%/12))</f>
        <v>184.60256250202977</v>
      </c>
      <c r="I254" s="1">
        <f>18/12+0.5%*E254/12</f>
        <v>186.53595079807283</v>
      </c>
      <c r="J254" s="5">
        <f>F254+J253</f>
        <v>65843.59012932537</v>
      </c>
      <c r="K254" s="5">
        <f>G254+K253</f>
        <v>20822.674803711423</v>
      </c>
      <c r="L254" s="5">
        <f>H254+L253</f>
        <v>19098.918323807469</v>
      </c>
      <c r="M254" s="5">
        <f>I254+M253</f>
        <v>18859.834306741639</v>
      </c>
    </row>
    <row r="255" spans="1:13" x14ac:dyDescent="0.3">
      <c r="A255">
        <f t="shared" si="3"/>
        <v>242</v>
      </c>
      <c r="B255" s="5">
        <f>B254*(1+$C$1/12)+$C$3-F254</f>
        <v>375687.18025864655</v>
      </c>
      <c r="C255" s="5">
        <f>C254*(1+$C$1/12)+$C$3-G254</f>
        <v>443117.94804669311</v>
      </c>
      <c r="D255" s="5">
        <f>D254*(1+$C$1/12)+$C$3-H254</f>
        <v>446076.77819239377</v>
      </c>
      <c r="E255" s="5">
        <f>E254*(1+$C$1/12)+$C$3</f>
        <v>447306.71332495165</v>
      </c>
      <c r="F255" s="24">
        <f>B255*2%/12</f>
        <v>626.14530043107754</v>
      </c>
      <c r="G255" s="1">
        <f>(VLOOKUP(C255,'StashAway Pricing'!$A$2:$C$8,3,TRUE)+VLOOKUP(C255,'StashAway Pricing'!$A$2:$C$8,2,TRUE)*(C255-VLOOKUP(C255,'StashAway Pricing'!$A$2:$C$8,1,TRUE)))/12</f>
        <v>183.12264934889768</v>
      </c>
      <c r="H255" s="1">
        <f>IF(D255&lt;10000,D255*1%/12,IF(D255&lt;100000,D255*0.7%/12,D255*0.5%/12))</f>
        <v>185.86532424683074</v>
      </c>
      <c r="I255" s="1">
        <f>18/12+0.5%*E255/12</f>
        <v>187.87779721872985</v>
      </c>
      <c r="J255" s="5">
        <f>F255+J254</f>
        <v>66469.735429756445</v>
      </c>
      <c r="K255" s="5">
        <f>G255+K254</f>
        <v>21005.797453060321</v>
      </c>
      <c r="L255" s="5">
        <f>H255+L254</f>
        <v>19284.783648054301</v>
      </c>
      <c r="M255" s="5">
        <f>I255+M254</f>
        <v>19047.71210396037</v>
      </c>
    </row>
    <row r="256" spans="1:13" x14ac:dyDescent="0.3">
      <c r="A256">
        <f t="shared" si="3"/>
        <v>243</v>
      </c>
      <c r="B256" s="5">
        <f>B255*(1+$C$1/12)+$C$3-F255</f>
        <v>377939.47085950867</v>
      </c>
      <c r="C256" s="5">
        <f>C255*(1+$C$1/12)+$C$3-G255</f>
        <v>446150.41513757763</v>
      </c>
      <c r="D256" s="5">
        <f>D255*(1+$C$1/12)+$C$3-H255</f>
        <v>449121.2967591089</v>
      </c>
      <c r="E256" s="5">
        <f>E255*(1+$C$1/12)+$C$3</f>
        <v>450543.24689157633</v>
      </c>
      <c r="F256" s="24">
        <f>B256*2%/12</f>
        <v>629.89911809918112</v>
      </c>
      <c r="G256" s="1">
        <f>(VLOOKUP(C256,'StashAway Pricing'!$A$2:$C$8,3,TRUE)+VLOOKUP(C256,'StashAway Pricing'!$A$2:$C$8,2,TRUE)*(C256-VLOOKUP(C256,'StashAway Pricing'!$A$2:$C$8,1,TRUE)))/12</f>
        <v>184.13347171252587</v>
      </c>
      <c r="H256" s="1">
        <f>IF(D256&lt;10000,D256*1%/12,IF(D256&lt;100000,D256*0.7%/12,D256*0.5%/12))</f>
        <v>187.13387364962873</v>
      </c>
      <c r="I256" s="1">
        <f>18/12+0.5%*E256/12</f>
        <v>189.22635287149015</v>
      </c>
      <c r="J256" s="5">
        <f>F256+J255</f>
        <v>67099.634547855632</v>
      </c>
      <c r="K256" s="5">
        <f>G256+K255</f>
        <v>21189.930924772845</v>
      </c>
      <c r="L256" s="5">
        <f>H256+L255</f>
        <v>19471.91752170393</v>
      </c>
      <c r="M256" s="5">
        <f>I256+M255</f>
        <v>19236.93845683186</v>
      </c>
    </row>
    <row r="257" spans="1:13" x14ac:dyDescent="0.3">
      <c r="A257">
        <f t="shared" si="3"/>
        <v>244</v>
      </c>
      <c r="B257" s="5">
        <f>B256*(1+$C$1/12)+$C$3-F256</f>
        <v>380199.26909570699</v>
      </c>
      <c r="C257" s="5">
        <f>C256*(1+$C$1/12)+$C$3-G256</f>
        <v>449197.03374155296</v>
      </c>
      <c r="D257" s="5">
        <f>D256*(1+$C$1/12)+$C$3-H256</f>
        <v>452179.76936925476</v>
      </c>
      <c r="E257" s="5">
        <f>E256*(1+$C$1/12)+$C$3-SUM(I254:I256)</f>
        <v>453232.32302514592</v>
      </c>
      <c r="F257" s="24">
        <f>B257*2%/12</f>
        <v>633.66544849284503</v>
      </c>
      <c r="G257" s="1">
        <f>(VLOOKUP(C257,'StashAway Pricing'!$A$2:$C$8,3,TRUE)+VLOOKUP(C257,'StashAway Pricing'!$A$2:$C$8,2,TRUE)*(C257-VLOOKUP(C257,'StashAway Pricing'!$A$2:$C$8,1,TRUE)))/12</f>
        <v>185.14901124718435</v>
      </c>
      <c r="H257" s="1">
        <f>IF(D257&lt;10000,D257*1%/12,IF(D257&lt;100000,D257*0.7%/12,D257*0.5%/12))</f>
        <v>188.4082372371895</v>
      </c>
      <c r="I257" s="1">
        <f>18/12+0.5%*E257/12</f>
        <v>190.34680126047746</v>
      </c>
      <c r="J257" s="5">
        <f>F257+J256</f>
        <v>67733.299996348476</v>
      </c>
      <c r="K257" s="5">
        <f>G257+K256</f>
        <v>21375.079936020029</v>
      </c>
      <c r="L257" s="5">
        <f>H257+L256</f>
        <v>19660.325758941119</v>
      </c>
      <c r="M257" s="5">
        <f>I257+M256</f>
        <v>19427.285258092339</v>
      </c>
    </row>
    <row r="258" spans="1:13" x14ac:dyDescent="0.3">
      <c r="A258">
        <f t="shared" si="3"/>
        <v>245</v>
      </c>
      <c r="B258" s="5">
        <f>B257*(1+$C$1/12)+$C$3-F257</f>
        <v>382466.59999269265</v>
      </c>
      <c r="C258" s="5">
        <f>C257*(1+$C$1/12)+$C$3-G257</f>
        <v>452257.86989901349</v>
      </c>
      <c r="D258" s="5">
        <f>D257*(1+$C$1/12)+$C$3-H257</f>
        <v>455252.25997886382</v>
      </c>
      <c r="E258" s="5">
        <f>E257*(1+$C$1/12)+$C$3</f>
        <v>456498.48464027158</v>
      </c>
      <c r="F258" s="24">
        <f>B258*2%/12</f>
        <v>637.44433332115443</v>
      </c>
      <c r="G258" s="1">
        <f>(VLOOKUP(C258,'StashAway Pricing'!$A$2:$C$8,3,TRUE)+VLOOKUP(C258,'StashAway Pricing'!$A$2:$C$8,2,TRUE)*(C258-VLOOKUP(C258,'StashAway Pricing'!$A$2:$C$8,1,TRUE)))/12</f>
        <v>186.16928996633783</v>
      </c>
      <c r="H258" s="1">
        <f>IF(D258&lt;10000,D258*1%/12,IF(D258&lt;100000,D258*0.7%/12,D258*0.5%/12))</f>
        <v>189.68844165785993</v>
      </c>
      <c r="I258" s="1">
        <f>18/12+0.5%*E258/12</f>
        <v>191.70770193344649</v>
      </c>
      <c r="J258" s="5">
        <f>F258+J257</f>
        <v>68370.744329669629</v>
      </c>
      <c r="K258" s="5">
        <f>G258+K257</f>
        <v>21561.249225986368</v>
      </c>
      <c r="L258" s="5">
        <f>H258+L257</f>
        <v>19850.01420059898</v>
      </c>
      <c r="M258" s="5">
        <f>I258+M257</f>
        <v>19618.992960025786</v>
      </c>
    </row>
    <row r="259" spans="1:13" x14ac:dyDescent="0.3">
      <c r="A259">
        <f t="shared" si="3"/>
        <v>246</v>
      </c>
      <c r="B259" s="5">
        <f>B258*(1+$C$1/12)+$C$3-F258</f>
        <v>384741.48865933489</v>
      </c>
      <c r="C259" s="5">
        <f>C258*(1+$C$1/12)+$C$3-G258</f>
        <v>455332.98995854217</v>
      </c>
      <c r="D259" s="5">
        <f>D258*(1+$C$1/12)+$C$3-H258</f>
        <v>458338.8328371002</v>
      </c>
      <c r="E259" s="5">
        <f>E258*(1+$C$1/12)+$C$3</f>
        <v>459780.97706347291</v>
      </c>
      <c r="F259" s="24">
        <f>B259*2%/12</f>
        <v>641.23581443222486</v>
      </c>
      <c r="G259" s="1">
        <f>(VLOOKUP(C259,'StashAway Pricing'!$A$2:$C$8,3,TRUE)+VLOOKUP(C259,'StashAway Pricing'!$A$2:$C$8,2,TRUE)*(C259-VLOOKUP(C259,'StashAway Pricing'!$A$2:$C$8,1,TRUE)))/12</f>
        <v>187.19432998618072</v>
      </c>
      <c r="H259" s="1">
        <f>IF(D259&lt;10000,D259*1%/12,IF(D259&lt;100000,D259*0.7%/12,D259*0.5%/12))</f>
        <v>190.97451368212509</v>
      </c>
      <c r="I259" s="1">
        <f>18/12+0.5%*E259/12</f>
        <v>193.07540710978037</v>
      </c>
      <c r="J259" s="5">
        <f>F259+J258</f>
        <v>69011.98014410185</v>
      </c>
      <c r="K259" s="5">
        <f>G259+K258</f>
        <v>21748.44355597255</v>
      </c>
      <c r="L259" s="5">
        <f>H259+L258</f>
        <v>20040.988714281106</v>
      </c>
      <c r="M259" s="5">
        <f>I259+M258</f>
        <v>19812.068367135565</v>
      </c>
    </row>
    <row r="260" spans="1:13" x14ac:dyDescent="0.3">
      <c r="A260">
        <f t="shared" si="3"/>
        <v>247</v>
      </c>
      <c r="B260" s="5">
        <f>B259*(1+$C$1/12)+$C$3-F259</f>
        <v>387023.96028819931</v>
      </c>
      <c r="C260" s="5">
        <f>C259*(1+$C$1/12)+$C$3-G259</f>
        <v>458422.46057834866</v>
      </c>
      <c r="D260" s="5">
        <f>D259*(1+$C$1/12)+$C$3-H259</f>
        <v>461439.55248760351</v>
      </c>
      <c r="E260" s="5">
        <f>E259*(1+$C$1/12)+$C$3-SUM(I257:I259)</f>
        <v>462504.75203848653</v>
      </c>
      <c r="F260" s="24">
        <f>B260*2%/12</f>
        <v>645.03993381366547</v>
      </c>
      <c r="G260" s="1">
        <f>(VLOOKUP(C260,'StashAway Pricing'!$A$2:$C$8,3,TRUE)+VLOOKUP(C260,'StashAway Pricing'!$A$2:$C$8,2,TRUE)*(C260-VLOOKUP(C260,'StashAway Pricing'!$A$2:$C$8,1,TRUE)))/12</f>
        <v>188.22415352611623</v>
      </c>
      <c r="H260" s="1">
        <f>IF(D260&lt;10000,D260*1%/12,IF(D260&lt;100000,D260*0.7%/12,D260*0.5%/12))</f>
        <v>192.26648020316813</v>
      </c>
      <c r="I260" s="1">
        <f>18/12+0.5%*E260/12</f>
        <v>194.21031334936939</v>
      </c>
      <c r="J260" s="5">
        <f>F260+J259</f>
        <v>69657.020077915513</v>
      </c>
      <c r="K260" s="5">
        <f>G260+K259</f>
        <v>21936.667709498666</v>
      </c>
      <c r="L260" s="5">
        <f>H260+L259</f>
        <v>20233.255194484274</v>
      </c>
      <c r="M260" s="5">
        <f>I260+M259</f>
        <v>20006.278680484935</v>
      </c>
    </row>
    <row r="261" spans="1:13" x14ac:dyDescent="0.3">
      <c r="A261">
        <f t="shared" si="3"/>
        <v>248</v>
      </c>
      <c r="B261" s="5">
        <f>B260*(1+$C$1/12)+$C$3-F260</f>
        <v>389314.0401558266</v>
      </c>
      <c r="C261" s="5">
        <f>C260*(1+$C$1/12)+$C$3-G260</f>
        <v>461526.34872771421</v>
      </c>
      <c r="D261" s="5">
        <f>D260*(1+$C$1/12)+$C$3-H260</f>
        <v>464554.48376983829</v>
      </c>
      <c r="E261" s="5">
        <f>E260*(1+$C$1/12)+$C$3</f>
        <v>465817.27579867892</v>
      </c>
      <c r="F261" s="24">
        <f>B261*2%/12</f>
        <v>648.8567335930444</v>
      </c>
      <c r="G261" s="1">
        <f>(VLOOKUP(C261,'StashAway Pricing'!$A$2:$C$8,3,TRUE)+VLOOKUP(C261,'StashAway Pricing'!$A$2:$C$8,2,TRUE)*(C261-VLOOKUP(C261,'StashAway Pricing'!$A$2:$C$8,1,TRUE)))/12</f>
        <v>189.25878290923808</v>
      </c>
      <c r="H261" s="1">
        <f>IF(D261&lt;10000,D261*1%/12,IF(D261&lt;100000,D261*0.7%/12,D261*0.5%/12))</f>
        <v>193.56436823743263</v>
      </c>
      <c r="I261" s="1">
        <f>18/12+0.5%*E261/12</f>
        <v>195.59053158278289</v>
      </c>
      <c r="J261" s="5">
        <f>F261+J260</f>
        <v>70305.876811508555</v>
      </c>
      <c r="K261" s="5">
        <f>G261+K260</f>
        <v>22125.926492407903</v>
      </c>
      <c r="L261" s="5">
        <f>H261+L260</f>
        <v>20426.819562721706</v>
      </c>
      <c r="M261" s="5">
        <f>I261+M260</f>
        <v>20201.869212067719</v>
      </c>
    </row>
    <row r="262" spans="1:13" x14ac:dyDescent="0.3">
      <c r="A262">
        <f t="shared" si="3"/>
        <v>249</v>
      </c>
      <c r="B262" s="5">
        <f>B261*(1+$C$1/12)+$C$3-F261</f>
        <v>391611.75362301263</v>
      </c>
      <c r="C262" s="5">
        <f>C261*(1+$C$1/12)+$C$3-G261</f>
        <v>464644.7216884435</v>
      </c>
      <c r="D262" s="5">
        <f>D261*(1+$C$1/12)+$C$3-H261</f>
        <v>467683.69182045001</v>
      </c>
      <c r="E262" s="5">
        <f>E261*(1+$C$1/12)+$C$3</f>
        <v>469146.36217767227</v>
      </c>
      <c r="F262" s="24">
        <f>B262*2%/12</f>
        <v>652.68625603835437</v>
      </c>
      <c r="G262" s="1">
        <f>(VLOOKUP(C262,'StashAway Pricing'!$A$2:$C$8,3,TRUE)+VLOOKUP(C262,'StashAway Pricing'!$A$2:$C$8,2,TRUE)*(C262-VLOOKUP(C262,'StashAway Pricing'!$A$2:$C$8,1,TRUE)))/12</f>
        <v>190.2982405628145</v>
      </c>
      <c r="H262" s="1">
        <f>IF(D262&lt;10000,D262*1%/12,IF(D262&lt;100000,D262*0.7%/12,D262*0.5%/12))</f>
        <v>194.86820492518748</v>
      </c>
      <c r="I262" s="1">
        <f>18/12+0.5%*E262/12</f>
        <v>196.97765090736345</v>
      </c>
      <c r="J262" s="5">
        <f>F262+J261</f>
        <v>70958.563067546915</v>
      </c>
      <c r="K262" s="5">
        <f>G262+K261</f>
        <v>22316.224732970717</v>
      </c>
      <c r="L262" s="5">
        <f>H262+L261</f>
        <v>20621.687767646894</v>
      </c>
      <c r="M262" s="5">
        <f>I262+M261</f>
        <v>20398.846862975082</v>
      </c>
    </row>
    <row r="263" spans="1:13" x14ac:dyDescent="0.3">
      <c r="A263">
        <f t="shared" si="3"/>
        <v>250</v>
      </c>
      <c r="B263" s="5">
        <f>B262*(1+$C$1/12)+$C$3-F262</f>
        <v>393917.12613508926</v>
      </c>
      <c r="C263" s="5">
        <f>C262*(1+$C$1/12)+$C$3-G262</f>
        <v>467777.64705632284</v>
      </c>
      <c r="D263" s="5">
        <f>D262*(1+$C$1/12)+$C$3-H262</f>
        <v>470827.24207462702</v>
      </c>
      <c r="E263" s="5">
        <f>E262*(1+$C$1/12)+$C$3-SUM(I260:I262)</f>
        <v>471905.3154927211</v>
      </c>
      <c r="F263" s="24">
        <f>B263*2%/12</f>
        <v>656.52854355848206</v>
      </c>
      <c r="G263" s="1">
        <f>(VLOOKUP(C263,'StashAway Pricing'!$A$2:$C$8,3,TRUE)+VLOOKUP(C263,'StashAway Pricing'!$A$2:$C$8,2,TRUE)*(C263-VLOOKUP(C263,'StashAway Pricing'!$A$2:$C$8,1,TRUE)))/12</f>
        <v>191.34254901877429</v>
      </c>
      <c r="H263" s="1">
        <f>IF(D263&lt;10000,D263*1%/12,IF(D263&lt;100000,D263*0.7%/12,D263*0.5%/12))</f>
        <v>196.17801753109461</v>
      </c>
      <c r="I263" s="1">
        <f>18/12+0.5%*E263/12</f>
        <v>198.12721478863378</v>
      </c>
      <c r="J263" s="5">
        <f>F263+J262</f>
        <v>71615.091611105396</v>
      </c>
      <c r="K263" s="5">
        <f>G263+K262</f>
        <v>22507.56728198949</v>
      </c>
      <c r="L263" s="5">
        <f>H263+L262</f>
        <v>20817.86578517799</v>
      </c>
      <c r="M263" s="5">
        <f>I263+M262</f>
        <v>20596.974077763716</v>
      </c>
    </row>
    <row r="264" spans="1:13" x14ac:dyDescent="0.3">
      <c r="A264">
        <f t="shared" si="3"/>
        <v>251</v>
      </c>
      <c r="B264" s="5">
        <f>B263*(1+$C$1/12)+$C$3-F263</f>
        <v>396230.18322220619</v>
      </c>
      <c r="C264" s="5">
        <f>C263*(1+$C$1/12)+$C$3-G263</f>
        <v>470925.19274258561</v>
      </c>
      <c r="D264" s="5">
        <f>D263*(1+$C$1/12)+$C$3-H263</f>
        <v>473985.20026746899</v>
      </c>
      <c r="E264" s="5">
        <f>E263*(1+$C$1/12)+$C$3</f>
        <v>475264.84207018465</v>
      </c>
      <c r="F264" s="24">
        <f>B264*2%/12</f>
        <v>660.38363870367698</v>
      </c>
      <c r="G264" s="1">
        <f>(VLOOKUP(C264,'StashAway Pricing'!$A$2:$C$8,3,TRUE)+VLOOKUP(C264,'StashAway Pricing'!$A$2:$C$8,2,TRUE)*(C264-VLOOKUP(C264,'StashAway Pricing'!$A$2:$C$8,1,TRUE)))/12</f>
        <v>192.39173091419522</v>
      </c>
      <c r="H264" s="1">
        <f>IF(D264&lt;10000,D264*1%/12,IF(D264&lt;100000,D264*0.7%/12,D264*0.5%/12))</f>
        <v>197.49383344477874</v>
      </c>
      <c r="I264" s="1">
        <f>18/12+0.5%*E264/12</f>
        <v>199.52701752924361</v>
      </c>
      <c r="J264" s="5">
        <f>F264+J263</f>
        <v>72275.475249809067</v>
      </c>
      <c r="K264" s="5">
        <f>G264+K263</f>
        <v>22699.959012903684</v>
      </c>
      <c r="L264" s="5">
        <f>H264+L263</f>
        <v>21015.35961862277</v>
      </c>
      <c r="M264" s="5">
        <f>I264+M263</f>
        <v>20796.501095292959</v>
      </c>
    </row>
    <row r="265" spans="1:13" x14ac:dyDescent="0.3">
      <c r="A265">
        <f t="shared" si="3"/>
        <v>252</v>
      </c>
      <c r="B265" s="5">
        <f>B264*(1+$C$1/12)+$C$3-F264</f>
        <v>398550.95049961354</v>
      </c>
      <c r="C265" s="5">
        <f>C264*(1+$C$1/12)+$C$3-G264</f>
        <v>474087.4269753843</v>
      </c>
      <c r="D265" s="5">
        <f>D264*(1+$C$1/12)+$C$3-H264</f>
        <v>477157.63243536151</v>
      </c>
      <c r="E265" s="5">
        <f>E264*(1+$C$1/12)+$C$3</f>
        <v>478641.16628053552</v>
      </c>
      <c r="F265" s="24">
        <f>B265*2%/12</f>
        <v>664.25158416602255</v>
      </c>
      <c r="G265" s="1">
        <f>(VLOOKUP(C265,'StashAway Pricing'!$A$2:$C$8,3,TRUE)+VLOOKUP(C265,'StashAway Pricing'!$A$2:$C$8,2,TRUE)*(C265-VLOOKUP(C265,'StashAway Pricing'!$A$2:$C$8,1,TRUE)))/12</f>
        <v>193.44580899179473</v>
      </c>
      <c r="H265" s="1">
        <f>IF(D265&lt;10000,D265*1%/12,IF(D265&lt;100000,D265*0.7%/12,D265*0.5%/12))</f>
        <v>198.81568018140061</v>
      </c>
      <c r="I265" s="1">
        <f>18/12+0.5%*E265/12</f>
        <v>200.93381928355646</v>
      </c>
      <c r="J265" s="5">
        <f>F265+J264</f>
        <v>72939.726833975088</v>
      </c>
      <c r="K265" s="5">
        <f>G265+K264</f>
        <v>22893.404821895478</v>
      </c>
      <c r="L265" s="5">
        <f>H265+L264</f>
        <v>21214.17529880417</v>
      </c>
      <c r="M265" s="5">
        <f>I265+M264</f>
        <v>20997.434914576515</v>
      </c>
    </row>
    <row r="266" spans="1:13" x14ac:dyDescent="0.3">
      <c r="A266">
        <f t="shared" si="3"/>
        <v>253</v>
      </c>
      <c r="B266" s="5">
        <f>B265*(1+$C$1/12)+$C$3-F265</f>
        <v>400879.45366794552</v>
      </c>
      <c r="C266" s="5">
        <f>C265*(1+$C$1/12)+$C$3-G265</f>
        <v>477264.41830126935</v>
      </c>
      <c r="D266" s="5">
        <f>D265*(1+$C$1/12)+$C$3-H265</f>
        <v>480344.60491735686</v>
      </c>
      <c r="E266" s="5">
        <f>E265*(1+$C$1/12)+$C$3-SUM(I263:I265)</f>
        <v>481435.78406033671</v>
      </c>
      <c r="F266" s="24">
        <f>B266*2%/12</f>
        <v>668.13242277990923</v>
      </c>
      <c r="G266" s="1">
        <f>(VLOOKUP(C266,'StashAway Pricing'!$A$2:$C$8,3,TRUE)+VLOOKUP(C266,'StashAway Pricing'!$A$2:$C$8,2,TRUE)*(C266-VLOOKUP(C266,'StashAway Pricing'!$A$2:$C$8,1,TRUE)))/12</f>
        <v>194.50480610042314</v>
      </c>
      <c r="H266" s="1">
        <f>IF(D266&lt;10000,D266*1%/12,IF(D266&lt;100000,D266*0.7%/12,D266*0.5%/12))</f>
        <v>200.14358538223203</v>
      </c>
      <c r="I266" s="1">
        <f>18/12+0.5%*E266/12</f>
        <v>202.09824335847364</v>
      </c>
      <c r="J266" s="5">
        <f>F266+J265</f>
        <v>73607.859256754993</v>
      </c>
      <c r="K266" s="5">
        <f>G266+K265</f>
        <v>23087.909627995901</v>
      </c>
      <c r="L266" s="5">
        <f>H266+L265</f>
        <v>21414.318884186403</v>
      </c>
      <c r="M266" s="5">
        <f>I266+M265</f>
        <v>21199.533157934988</v>
      </c>
    </row>
    <row r="267" spans="1:13" x14ac:dyDescent="0.3">
      <c r="A267">
        <f t="shared" si="3"/>
        <v>254</v>
      </c>
      <c r="B267" s="5">
        <f>B266*(1+$C$1/12)+$C$3-F266</f>
        <v>403215.7185135053</v>
      </c>
      <c r="C267" s="5">
        <f>C266*(1+$C$1/12)+$C$3-G266</f>
        <v>480456.23558667517</v>
      </c>
      <c r="D267" s="5">
        <f>D266*(1+$C$1/12)+$C$3-H266</f>
        <v>483546.1843565614</v>
      </c>
      <c r="E267" s="5">
        <f>E266*(1+$C$1/12)+$C$3</f>
        <v>484842.96298063832</v>
      </c>
      <c r="F267" s="24">
        <f>B267*2%/12</f>
        <v>672.02619752250882</v>
      </c>
      <c r="G267" s="1">
        <f>(VLOOKUP(C267,'StashAway Pricing'!$A$2:$C$8,3,TRUE)+VLOOKUP(C267,'StashAway Pricing'!$A$2:$C$8,2,TRUE)*(C267-VLOOKUP(C267,'StashAway Pricing'!$A$2:$C$8,1,TRUE)))/12</f>
        <v>195.56874519555836</v>
      </c>
      <c r="H267" s="1">
        <f>IF(D267&lt;10000,D267*1%/12,IF(D267&lt;100000,D267*0.7%/12,D267*0.5%/12))</f>
        <v>201.4775768152339</v>
      </c>
      <c r="I267" s="1">
        <f>18/12+0.5%*E267/12</f>
        <v>203.51790124193266</v>
      </c>
      <c r="J267" s="5">
        <f>F267+J266</f>
        <v>74279.885454277508</v>
      </c>
      <c r="K267" s="5">
        <f>G267+K266</f>
        <v>23283.478373191461</v>
      </c>
      <c r="L267" s="5">
        <f>H267+L266</f>
        <v>21615.796461001635</v>
      </c>
      <c r="M267" s="5">
        <f>I267+M266</f>
        <v>21403.05105917692</v>
      </c>
    </row>
    <row r="268" spans="1:13" x14ac:dyDescent="0.3">
      <c r="A268">
        <f t="shared" si="3"/>
        <v>255</v>
      </c>
      <c r="B268" s="5">
        <f>B267*(1+$C$1/12)+$C$3-F267</f>
        <v>405559.77090855024</v>
      </c>
      <c r="C268" s="5">
        <f>C267*(1+$C$1/12)+$C$3-G267</f>
        <v>483662.94801941293</v>
      </c>
      <c r="D268" s="5">
        <f>D267*(1+$C$1/12)+$C$3-H267</f>
        <v>486762.43770152889</v>
      </c>
      <c r="E268" s="5">
        <f>E267*(1+$C$1/12)+$C$3</f>
        <v>488267.17779554147</v>
      </c>
      <c r="F268" s="24">
        <f>B268*2%/12</f>
        <v>675.93295151425048</v>
      </c>
      <c r="G268" s="1">
        <f>(VLOOKUP(C268,'StashAway Pricing'!$A$2:$C$8,3,TRUE)+VLOOKUP(C268,'StashAway Pricing'!$A$2:$C$8,2,TRUE)*(C268-VLOOKUP(C268,'StashAway Pricing'!$A$2:$C$8,1,TRUE)))/12</f>
        <v>196.63764933980431</v>
      </c>
      <c r="H268" s="1">
        <f>IF(D268&lt;10000,D268*1%/12,IF(D268&lt;100000,D268*0.7%/12,D268*0.5%/12))</f>
        <v>202.81768237563702</v>
      </c>
      <c r="I268" s="1">
        <f>18/12+0.5%*E268/12</f>
        <v>204.94465741480894</v>
      </c>
      <c r="J268" s="5">
        <f>F268+J267</f>
        <v>74955.818405791753</v>
      </c>
      <c r="K268" s="5">
        <f>G268+K267</f>
        <v>23480.116022531267</v>
      </c>
      <c r="L268" s="5">
        <f>H268+L267</f>
        <v>21818.614143377272</v>
      </c>
      <c r="M268" s="5">
        <f>I268+M267</f>
        <v>21607.995716591729</v>
      </c>
    </row>
    <row r="269" spans="1:13" x14ac:dyDescent="0.3">
      <c r="A269">
        <f t="shared" si="3"/>
        <v>256</v>
      </c>
      <c r="B269" s="5">
        <f>B268*(1+$C$1/12)+$C$3-F268</f>
        <v>407911.6368115787</v>
      </c>
      <c r="C269" s="5">
        <f>C268*(1+$C$1/12)+$C$3-G268</f>
        <v>486884.62511017016</v>
      </c>
      <c r="D269" s="5">
        <f>D268*(1+$C$1/12)+$C$3-H268</f>
        <v>489993.43220766081</v>
      </c>
      <c r="E269" s="5">
        <f>E268*(1+$C$1/12)+$C$3-SUM(I266:I268)</f>
        <v>491097.95288250386</v>
      </c>
      <c r="F269" s="24">
        <f>B269*2%/12</f>
        <v>679.85272801929784</v>
      </c>
      <c r="G269" s="1">
        <f>(VLOOKUP(C269,'StashAway Pricing'!$A$2:$C$8,3,TRUE)+VLOOKUP(C269,'StashAway Pricing'!$A$2:$C$8,2,TRUE)*(C269-VLOOKUP(C269,'StashAway Pricing'!$A$2:$C$8,1,TRUE)))/12</f>
        <v>197.71154170339005</v>
      </c>
      <c r="H269" s="1">
        <f>IF(D269&lt;10000,D269*1%/12,IF(D269&lt;100000,D269*0.7%/12,D269*0.5%/12))</f>
        <v>204.16393008652537</v>
      </c>
      <c r="I269" s="1">
        <f>18/12+0.5%*E269/12</f>
        <v>206.12414703437662</v>
      </c>
      <c r="J269" s="5">
        <f>F269+J268</f>
        <v>75635.671133811047</v>
      </c>
      <c r="K269" s="5">
        <f>G269+K268</f>
        <v>23677.827564234656</v>
      </c>
      <c r="L269" s="5">
        <f>H269+L268</f>
        <v>22022.778073463796</v>
      </c>
      <c r="M269" s="5">
        <f>I269+M268</f>
        <v>21814.119863626107</v>
      </c>
    </row>
    <row r="270" spans="1:13" x14ac:dyDescent="0.3">
      <c r="A270">
        <f t="shared" si="3"/>
        <v>257</v>
      </c>
      <c r="B270" s="5">
        <f>B269*(1+$C$1/12)+$C$3-F269</f>
        <v>410271.34226761723</v>
      </c>
      <c r="C270" s="5">
        <f>C269*(1+$C$1/12)+$C$3-G269</f>
        <v>490121.33669401758</v>
      </c>
      <c r="D270" s="5">
        <f>D269*(1+$C$1/12)+$C$3-H269</f>
        <v>493239.23543861252</v>
      </c>
      <c r="E270" s="5">
        <f>E269*(1+$C$1/12)+$C$3</f>
        <v>494553.44264691632</v>
      </c>
      <c r="F270" s="24">
        <f>B270*2%/12</f>
        <v>683.78557044602883</v>
      </c>
      <c r="G270" s="1">
        <f>(VLOOKUP(C270,'StashAway Pricing'!$A$2:$C$8,3,TRUE)+VLOOKUP(C270,'StashAway Pricing'!$A$2:$C$8,2,TRUE)*(C270-VLOOKUP(C270,'StashAway Pricing'!$A$2:$C$8,1,TRUE)))/12</f>
        <v>198.79044556467252</v>
      </c>
      <c r="H270" s="1">
        <f>IF(D270&lt;10000,D270*1%/12,IF(D270&lt;100000,D270*0.7%/12,D270*0.5%/12))</f>
        <v>205.51634809942189</v>
      </c>
      <c r="I270" s="1">
        <f>18/12+0.5%*E270/12</f>
        <v>207.56393443621513</v>
      </c>
      <c r="J270" s="5">
        <f>F270+J269</f>
        <v>76319.456704257071</v>
      </c>
      <c r="K270" s="5">
        <f>G270+K269</f>
        <v>23876.618009799327</v>
      </c>
      <c r="L270" s="5">
        <f>H270+L269</f>
        <v>22228.29442156322</v>
      </c>
      <c r="M270" s="5">
        <f>I270+M269</f>
        <v>22021.68379806232</v>
      </c>
    </row>
    <row r="271" spans="1:13" x14ac:dyDescent="0.3">
      <c r="A271">
        <f t="shared" si="3"/>
        <v>258</v>
      </c>
      <c r="B271" s="5">
        <f>B270*(1+$C$1/12)+$C$3-F270</f>
        <v>412638.91340850922</v>
      </c>
      <c r="C271" s="5">
        <f>C270*(1+$C$1/12)+$C$3-G270</f>
        <v>493373.15293192293</v>
      </c>
      <c r="D271" s="5">
        <f>D270*(1+$C$1/12)+$C$3-H270</f>
        <v>496499.91526770615</v>
      </c>
      <c r="E271" s="5">
        <f>E270*(1+$C$1/12)+$C$3</f>
        <v>498026.20986015082</v>
      </c>
      <c r="F271" s="24">
        <f>B271*2%/12</f>
        <v>687.73152234751535</v>
      </c>
      <c r="G271" s="1">
        <f>(VLOOKUP(C271,'StashAway Pricing'!$A$2:$C$8,3,TRUE)+VLOOKUP(C271,'StashAway Pricing'!$A$2:$C$8,2,TRUE)*(C271-VLOOKUP(C271,'StashAway Pricing'!$A$2:$C$8,1,TRUE)))/12</f>
        <v>199.87438431064098</v>
      </c>
      <c r="H271" s="1">
        <f>IF(D271&lt;10000,D271*1%/12,IF(D271&lt;100000,D271*0.7%/12,D271*0.5%/12))</f>
        <v>206.87496469487758</v>
      </c>
      <c r="I271" s="1">
        <f>18/12+0.5%*E271/12</f>
        <v>209.01092077506283</v>
      </c>
      <c r="J271" s="5">
        <f>F271+J270</f>
        <v>77007.188226604587</v>
      </c>
      <c r="K271" s="5">
        <f>G271+K270</f>
        <v>24076.49239410997</v>
      </c>
      <c r="L271" s="5">
        <f>H271+L270</f>
        <v>22435.169386258098</v>
      </c>
      <c r="M271" s="5">
        <f>I271+M270</f>
        <v>22230.694718837382</v>
      </c>
    </row>
    <row r="272" spans="1:13" x14ac:dyDescent="0.3">
      <c r="A272">
        <f t="shared" ref="A272:A335" si="4">A271+1</f>
        <v>259</v>
      </c>
      <c r="B272" s="5">
        <f>B271*(1+$C$1/12)+$C$3-F271</f>
        <v>415014.37645320426</v>
      </c>
      <c r="C272" s="5">
        <f>C271*(1+$C$1/12)+$C$3-G271</f>
        <v>496640.14431227185</v>
      </c>
      <c r="D272" s="5">
        <f>D271*(1+$C$1/12)+$C$3-H271</f>
        <v>499775.5398793497</v>
      </c>
      <c r="E272" s="5">
        <f>E271*(1+$C$1/12)+$C$3-SUM(I269:I271)</f>
        <v>500893.64190720586</v>
      </c>
      <c r="F272" s="24">
        <f>B272*2%/12</f>
        <v>691.6906274220072</v>
      </c>
      <c r="G272" s="1">
        <f>(VLOOKUP(C272,'StashAway Pricing'!$A$2:$C$8,3,TRUE)+VLOOKUP(C272,'StashAway Pricing'!$A$2:$C$8,2,TRUE)*(C272-VLOOKUP(C272,'StashAway Pricing'!$A$2:$C$8,1,TRUE)))/12</f>
        <v>200.96338143742392</v>
      </c>
      <c r="H272" s="1">
        <f>IF(D272&lt;10000,D272*1%/12,IF(D272&lt;100000,D272*0.7%/12,D272*0.5%/12))</f>
        <v>208.23980828306239</v>
      </c>
      <c r="I272" s="1">
        <f>18/12+0.5%*E272/12</f>
        <v>210.20568412800245</v>
      </c>
      <c r="J272" s="5">
        <f>F272+J271</f>
        <v>77698.878854026596</v>
      </c>
      <c r="K272" s="5">
        <f>G272+K271</f>
        <v>24277.455775547394</v>
      </c>
      <c r="L272" s="5">
        <f>H272+L271</f>
        <v>22643.40919454116</v>
      </c>
      <c r="M272" s="5">
        <f>I272+M271</f>
        <v>22440.900402965384</v>
      </c>
    </row>
    <row r="273" spans="1:13" x14ac:dyDescent="0.3">
      <c r="A273">
        <f t="shared" si="4"/>
        <v>260</v>
      </c>
      <c r="B273" s="5">
        <f>B272*(1+$C$1/12)+$C$3-F272</f>
        <v>417397.75770804822</v>
      </c>
      <c r="C273" s="5">
        <f>C272*(1+$C$1/12)+$C$3-G272</f>
        <v>499922.38165239576</v>
      </c>
      <c r="D273" s="5">
        <f>D272*(1+$C$1/12)+$C$3-H272</f>
        <v>503066.17777046334</v>
      </c>
      <c r="E273" s="5">
        <f>E272*(1+$C$1/12)+$C$3</f>
        <v>504398.11011674185</v>
      </c>
      <c r="F273" s="24">
        <f>B273*2%/12</f>
        <v>695.66292951341381</v>
      </c>
      <c r="G273" s="1">
        <f>(VLOOKUP(C273,'StashAway Pricing'!$A$2:$C$8,3,TRUE)+VLOOKUP(C273,'StashAway Pricing'!$A$2:$C$8,2,TRUE)*(C273-VLOOKUP(C273,'StashAway Pricing'!$A$2:$C$8,1,TRUE)))/12</f>
        <v>202.0574605507986</v>
      </c>
      <c r="H273" s="1">
        <f>IF(D273&lt;10000,D273*1%/12,IF(D273&lt;100000,D273*0.7%/12,D273*0.5%/12))</f>
        <v>209.61090740435972</v>
      </c>
      <c r="I273" s="1">
        <f>18/12+0.5%*E273/12</f>
        <v>211.6658792153091</v>
      </c>
      <c r="J273" s="5">
        <f>F273+J272</f>
        <v>78394.541783540015</v>
      </c>
      <c r="K273" s="5">
        <f>G273+K272</f>
        <v>24479.513236098192</v>
      </c>
      <c r="L273" s="5">
        <f>H273+L272</f>
        <v>22853.02010194552</v>
      </c>
      <c r="M273" s="5">
        <f>I273+M272</f>
        <v>22652.566282180695</v>
      </c>
    </row>
    <row r="274" spans="1:13" x14ac:dyDescent="0.3">
      <c r="A274">
        <f t="shared" si="4"/>
        <v>261</v>
      </c>
      <c r="B274" s="5">
        <f>B273*(1+$C$1/12)+$C$3-F273</f>
        <v>419789.08356707497</v>
      </c>
      <c r="C274" s="5">
        <f>C273*(1+$C$1/12)+$C$3-G273</f>
        <v>503219.93610010686</v>
      </c>
      <c r="D274" s="5">
        <f>D273*(1+$C$1/12)+$C$3-H273</f>
        <v>506371.89775191125</v>
      </c>
      <c r="E274" s="5">
        <f>E273*(1+$C$1/12)+$C$3</f>
        <v>507920.10066732549</v>
      </c>
      <c r="F274" s="24">
        <f>B274*2%/12</f>
        <v>699.64847261179159</v>
      </c>
      <c r="G274" s="1">
        <f>(VLOOKUP(C274,'StashAway Pricing'!$A$2:$C$8,3,TRUE)+VLOOKUP(C274,'StashAway Pricing'!$A$2:$C$8,2,TRUE)*(C274-VLOOKUP(C274,'StashAway Pricing'!$A$2:$C$8,1,TRUE)))/12</f>
        <v>202.88831735836004</v>
      </c>
      <c r="H274" s="1">
        <f>IF(D274&lt;10000,D274*1%/12,IF(D274&lt;100000,D274*0.7%/12,D274*0.5%/12))</f>
        <v>210.98829072996304</v>
      </c>
      <c r="I274" s="1">
        <f>18/12+0.5%*E274/12</f>
        <v>213.13337527805228</v>
      </c>
      <c r="J274" s="5">
        <f>F274+J273</f>
        <v>79094.190256151807</v>
      </c>
      <c r="K274" s="5">
        <f>G274+K273</f>
        <v>24682.401553456551</v>
      </c>
      <c r="L274" s="5">
        <f>H274+L273</f>
        <v>23064.008392675481</v>
      </c>
      <c r="M274" s="5">
        <f>I274+M273</f>
        <v>22865.699657458747</v>
      </c>
    </row>
    <row r="275" spans="1:13" x14ac:dyDescent="0.3">
      <c r="A275">
        <f t="shared" si="4"/>
        <v>262</v>
      </c>
      <c r="B275" s="5">
        <f>B274*(1+$C$1/12)+$C$3-F274</f>
        <v>422188.38051229849</v>
      </c>
      <c r="C275" s="5">
        <f>C274*(1+$C$1/12)+$C$3-G274</f>
        <v>506533.14746324893</v>
      </c>
      <c r="D275" s="5">
        <f>D274*(1+$C$1/12)+$C$3-H274</f>
        <v>509692.76894994074</v>
      </c>
      <c r="E275" s="5">
        <f>E274*(1+$C$1/12)+$C$3-SUM(I272:I274)</f>
        <v>510824.6962320407</v>
      </c>
      <c r="F275" s="24">
        <f>B275*2%/12</f>
        <v>703.64730085383087</v>
      </c>
      <c r="G275" s="1">
        <f>(VLOOKUP(C275,'StashAway Pricing'!$A$2:$C$8,3,TRUE)+VLOOKUP(C275,'StashAway Pricing'!$A$2:$C$8,2,TRUE)*(C275-VLOOKUP(C275,'StashAway Pricing'!$A$2:$C$8,1,TRUE)))/12</f>
        <v>203.71662019914558</v>
      </c>
      <c r="H275" s="1">
        <f>IF(D275&lt;10000,D275*1%/12,IF(D275&lt;100000,D275*0.7%/12,D275*0.5%/12))</f>
        <v>212.37198706247531</v>
      </c>
      <c r="I275" s="1">
        <f>18/12+0.5%*E275/12</f>
        <v>214.34362343001695</v>
      </c>
      <c r="J275" s="5">
        <f>F275+J274</f>
        <v>79797.837557005638</v>
      </c>
      <c r="K275" s="5">
        <f>G275+K274</f>
        <v>24886.118173655697</v>
      </c>
      <c r="L275" s="5">
        <f>H275+L274</f>
        <v>23276.380379737955</v>
      </c>
      <c r="M275" s="5">
        <f>I275+M274</f>
        <v>23080.043280888764</v>
      </c>
    </row>
    <row r="276" spans="1:13" x14ac:dyDescent="0.3">
      <c r="A276">
        <f t="shared" si="4"/>
        <v>263</v>
      </c>
      <c r="B276" s="5">
        <f>B275*(1+$C$1/12)+$C$3-F275</f>
        <v>424595.6751140061</v>
      </c>
      <c r="C276" s="5">
        <f>C275*(1+$C$1/12)+$C$3-G275</f>
        <v>509862.09658036596</v>
      </c>
      <c r="D276" s="5">
        <f>D275*(1+$C$1/12)+$C$3-H275</f>
        <v>513028.86080762796</v>
      </c>
      <c r="E276" s="5">
        <f>E275*(1+$C$1/12)+$C$3</f>
        <v>514378.81971320085</v>
      </c>
      <c r="F276" s="24">
        <f>B276*2%/12</f>
        <v>707.65945852334346</v>
      </c>
      <c r="G276" s="1">
        <f>(VLOOKUP(C276,'StashAway Pricing'!$A$2:$C$8,3,TRUE)+VLOOKUP(C276,'StashAway Pricing'!$A$2:$C$8,2,TRUE)*(C276-VLOOKUP(C276,'StashAway Pricing'!$A$2:$C$8,1,TRUE)))/12</f>
        <v>204.54885747842482</v>
      </c>
      <c r="H276" s="1">
        <f>IF(D276&lt;10000,D276*1%/12,IF(D276&lt;100000,D276*0.7%/12,D276*0.5%/12))</f>
        <v>213.76202533651167</v>
      </c>
      <c r="I276" s="1">
        <f>18/12+0.5%*E276/12</f>
        <v>215.8245082138337</v>
      </c>
      <c r="J276" s="5">
        <f>F276+J275</f>
        <v>80505.497015528977</v>
      </c>
      <c r="K276" s="5">
        <f>G276+K275</f>
        <v>25090.667031134122</v>
      </c>
      <c r="L276" s="5">
        <f>H276+L275</f>
        <v>23490.142405074468</v>
      </c>
      <c r="M276" s="5">
        <f>I276+M275</f>
        <v>23295.867789102598</v>
      </c>
    </row>
    <row r="277" spans="1:13" x14ac:dyDescent="0.3">
      <c r="A277">
        <f t="shared" si="4"/>
        <v>264</v>
      </c>
      <c r="B277" s="5">
        <f>B276*(1+$C$1/12)+$C$3-F276</f>
        <v>427010.99403105275</v>
      </c>
      <c r="C277" s="5">
        <f>C276*(1+$C$1/12)+$C$3-G276</f>
        <v>513206.85820578929</v>
      </c>
      <c r="D277" s="5">
        <f>D276*(1+$C$1/12)+$C$3-H276</f>
        <v>516380.24308632954</v>
      </c>
      <c r="E277" s="5">
        <f>E276*(1+$C$1/12)+$C$3</f>
        <v>517950.71381176682</v>
      </c>
      <c r="F277" s="24">
        <f>B277*2%/12</f>
        <v>711.68499005175454</v>
      </c>
      <c r="G277" s="1">
        <f>(VLOOKUP(C277,'StashAway Pricing'!$A$2:$C$8,3,TRUE)+VLOOKUP(C277,'StashAway Pricing'!$A$2:$C$8,2,TRUE)*(C277-VLOOKUP(C277,'StashAway Pricing'!$A$2:$C$8,1,TRUE)))/12</f>
        <v>205.38504788478065</v>
      </c>
      <c r="H277" s="1">
        <f>IF(D277&lt;10000,D277*1%/12,IF(D277&lt;100000,D277*0.7%/12,D277*0.5%/12))</f>
        <v>215.15843461930399</v>
      </c>
      <c r="I277" s="1">
        <f>18/12+0.5%*E277/12</f>
        <v>217.31279742156951</v>
      </c>
      <c r="J277" s="5">
        <f>F277+J276</f>
        <v>81217.182005580733</v>
      </c>
      <c r="K277" s="5">
        <f>G277+K276</f>
        <v>25296.052079018904</v>
      </c>
      <c r="L277" s="5">
        <f>H277+L276</f>
        <v>23705.300839693773</v>
      </c>
      <c r="M277" s="5">
        <f>I277+M276</f>
        <v>23513.180586524169</v>
      </c>
    </row>
    <row r="278" spans="1:13" x14ac:dyDescent="0.3">
      <c r="A278">
        <f t="shared" si="4"/>
        <v>265</v>
      </c>
      <c r="B278" s="5">
        <f>B277*(1+$C$1/12)+$C$3-F277</f>
        <v>429434.36401115626</v>
      </c>
      <c r="C278" s="5">
        <f>C277*(1+$C$1/12)+$C$3-G277</f>
        <v>516567.50744893344</v>
      </c>
      <c r="D278" s="5">
        <f>D277*(1+$C$1/12)+$C$3-H277</f>
        <v>519746.9858671418</v>
      </c>
      <c r="E278" s="5">
        <f>E277*(1+$C$1/12)+$C$3-SUM(I275:I277)</f>
        <v>520892.98645176017</v>
      </c>
      <c r="F278" s="24">
        <f>B278*2%/12</f>
        <v>715.72394001859368</v>
      </c>
      <c r="G278" s="1">
        <f>(VLOOKUP(C278,'StashAway Pricing'!$A$2:$C$8,3,TRUE)+VLOOKUP(C278,'StashAway Pricing'!$A$2:$C$8,2,TRUE)*(C278-VLOOKUP(C278,'StashAway Pricing'!$A$2:$C$8,1,TRUE)))/12</f>
        <v>206.22521019556669</v>
      </c>
      <c r="H278" s="1">
        <f>IF(D278&lt;10000,D278*1%/12,IF(D278&lt;100000,D278*0.7%/12,D278*0.5%/12))</f>
        <v>216.56124411130909</v>
      </c>
      <c r="I278" s="1">
        <f>18/12+0.5%*E278/12</f>
        <v>218.53874435490005</v>
      </c>
      <c r="J278" s="5">
        <f>F278+J277</f>
        <v>81932.905945599327</v>
      </c>
      <c r="K278" s="5">
        <f>G278+K277</f>
        <v>25502.277289214471</v>
      </c>
      <c r="L278" s="5">
        <f>H278+L277</f>
        <v>23921.862083805081</v>
      </c>
      <c r="M278" s="5">
        <f>I278+M277</f>
        <v>23731.71933087907</v>
      </c>
    </row>
    <row r="279" spans="1:13" x14ac:dyDescent="0.3">
      <c r="A279">
        <f t="shared" si="4"/>
        <v>266</v>
      </c>
      <c r="B279" s="5">
        <f>B278*(1+$C$1/12)+$C$3-F278</f>
        <v>431865.81189119339</v>
      </c>
      <c r="C279" s="5">
        <f>C278*(1+$C$1/12)+$C$3-G278</f>
        <v>519944.11977598246</v>
      </c>
      <c r="D279" s="5">
        <f>D278*(1+$C$1/12)+$C$3-H278</f>
        <v>523129.15955236612</v>
      </c>
      <c r="E279" s="5">
        <f>E278*(1+$C$1/12)+$C$3</f>
        <v>524497.45138401887</v>
      </c>
      <c r="F279" s="24">
        <f>B279*2%/12</f>
        <v>719.77635315198904</v>
      </c>
      <c r="G279" s="1">
        <f>(VLOOKUP(C279,'StashAway Pricing'!$A$2:$C$8,3,TRUE)+VLOOKUP(C279,'StashAway Pricing'!$A$2:$C$8,2,TRUE)*(C279-VLOOKUP(C279,'StashAway Pricing'!$A$2:$C$8,1,TRUE)))/12</f>
        <v>207.06936327732896</v>
      </c>
      <c r="H279" s="1">
        <f>IF(D279&lt;10000,D279*1%/12,IF(D279&lt;100000,D279*0.7%/12,D279*0.5%/12))</f>
        <v>217.97048314681922</v>
      </c>
      <c r="I279" s="1">
        <f>18/12+0.5%*E279/12</f>
        <v>220.04060474334119</v>
      </c>
      <c r="J279" s="5">
        <f>F279+J278</f>
        <v>82652.682298751315</v>
      </c>
      <c r="K279" s="5">
        <f>G279+K278</f>
        <v>25709.3466524918</v>
      </c>
      <c r="L279" s="5">
        <f>H279+L278</f>
        <v>24139.8325669519</v>
      </c>
      <c r="M279" s="5">
        <f>I279+M278</f>
        <v>23951.759935622413</v>
      </c>
    </row>
    <row r="280" spans="1:13" x14ac:dyDescent="0.3">
      <c r="A280">
        <f t="shared" si="4"/>
        <v>267</v>
      </c>
      <c r="B280" s="5">
        <f>B279*(1+$C$1/12)+$C$3-F279</f>
        <v>434305.36459749728</v>
      </c>
      <c r="C280" s="5">
        <f>C279*(1+$C$1/12)+$C$3-G279</f>
        <v>523336.77101158496</v>
      </c>
      <c r="D280" s="5">
        <f>D279*(1+$C$1/12)+$C$3-H279</f>
        <v>526526.83486698102</v>
      </c>
      <c r="E280" s="5">
        <f>E279*(1+$C$1/12)+$C$3</f>
        <v>528119.93864093896</v>
      </c>
      <c r="F280" s="24">
        <f>B280*2%/12</f>
        <v>723.84227432916214</v>
      </c>
      <c r="G280" s="1">
        <f>(VLOOKUP(C280,'StashAway Pricing'!$A$2:$C$8,3,TRUE)+VLOOKUP(C280,'StashAway Pricing'!$A$2:$C$8,2,TRUE)*(C280-VLOOKUP(C280,'StashAway Pricing'!$A$2:$C$8,1,TRUE)))/12</f>
        <v>207.91752608622957</v>
      </c>
      <c r="H280" s="1">
        <f>IF(D280&lt;10000,D280*1%/12,IF(D280&lt;100000,D280*0.7%/12,D280*0.5%/12))</f>
        <v>219.38618119457544</v>
      </c>
      <c r="I280" s="1">
        <f>18/12+0.5%*E280/12</f>
        <v>221.54997443372454</v>
      </c>
      <c r="J280" s="5">
        <f>F280+J279</f>
        <v>83376.524573080475</v>
      </c>
      <c r="K280" s="5">
        <f>G280+K279</f>
        <v>25917.264178578029</v>
      </c>
      <c r="L280" s="5">
        <f>H280+L279</f>
        <v>24359.218748146475</v>
      </c>
      <c r="M280" s="5">
        <f>I280+M279</f>
        <v>24173.309910056138</v>
      </c>
    </row>
    <row r="281" spans="1:13" x14ac:dyDescent="0.3">
      <c r="A281">
        <f t="shared" si="4"/>
        <v>268</v>
      </c>
      <c r="B281" s="5">
        <f>B280*(1+$C$1/12)+$C$3-F280</f>
        <v>436753.04914615554</v>
      </c>
      <c r="C281" s="5">
        <f>C280*(1+$C$1/12)+$C$3-G280</f>
        <v>526745.53734055662</v>
      </c>
      <c r="D281" s="5">
        <f>D280*(1+$C$1/12)+$C$3-H280</f>
        <v>529940.08286012127</v>
      </c>
      <c r="E281" s="5">
        <f>E280*(1+$C$1/12)+$C$3-SUM(I278:I280)</f>
        <v>531100.40901061159</v>
      </c>
      <c r="F281" s="24">
        <f>B281*2%/12</f>
        <v>727.92174857692589</v>
      </c>
      <c r="G281" s="1">
        <f>(VLOOKUP(C281,'StashAway Pricing'!$A$2:$C$8,3,TRUE)+VLOOKUP(C281,'StashAway Pricing'!$A$2:$C$8,2,TRUE)*(C281-VLOOKUP(C281,'StashAway Pricing'!$A$2:$C$8,1,TRUE)))/12</f>
        <v>208.76971766847248</v>
      </c>
      <c r="H281" s="1">
        <f>IF(D281&lt;10000,D281*1%/12,IF(D281&lt;100000,D281*0.7%/12,D281*0.5%/12))</f>
        <v>220.80836785838389</v>
      </c>
      <c r="I281" s="1">
        <f>18/12+0.5%*E281/12</f>
        <v>222.79183708775483</v>
      </c>
      <c r="J281" s="5">
        <f>F281+J280</f>
        <v>84104.446321657393</v>
      </c>
      <c r="K281" s="5">
        <f>G281+K280</f>
        <v>26126.033896246503</v>
      </c>
      <c r="L281" s="5">
        <f>H281+L280</f>
        <v>24580.027116004858</v>
      </c>
      <c r="M281" s="5">
        <f>I281+M280</f>
        <v>24396.101747143894</v>
      </c>
    </row>
    <row r="282" spans="1:13" x14ac:dyDescent="0.3">
      <c r="A282">
        <f t="shared" si="4"/>
        <v>269</v>
      </c>
      <c r="B282" s="5">
        <f>B281*(1+$C$1/12)+$C$3-F281</f>
        <v>439208.89264330937</v>
      </c>
      <c r="C282" s="5">
        <f>C281*(1+$C$1/12)+$C$3-G281</f>
        <v>530170.49530959094</v>
      </c>
      <c r="D282" s="5">
        <f>D281*(1+$C$1/12)+$C$3-H281</f>
        <v>533368.97490656341</v>
      </c>
      <c r="E282" s="5">
        <f>E281*(1+$C$1/12)+$C$3</f>
        <v>534755.91105566465</v>
      </c>
      <c r="F282" s="24">
        <f>B282*2%/12</f>
        <v>732.01482107218226</v>
      </c>
      <c r="G282" s="1">
        <f>(VLOOKUP(C282,'StashAway Pricing'!$A$2:$C$8,3,TRUE)+VLOOKUP(C282,'StashAway Pricing'!$A$2:$C$8,2,TRUE)*(C282-VLOOKUP(C282,'StashAway Pricing'!$A$2:$C$8,1,TRUE)))/12</f>
        <v>209.62595716073108</v>
      </c>
      <c r="H282" s="1">
        <f>IF(D282&lt;10000,D282*1%/12,IF(D282&lt;100000,D282*0.7%/12,D282*0.5%/12))</f>
        <v>222.23707287773473</v>
      </c>
      <c r="I282" s="1">
        <f>18/12+0.5%*E282/12</f>
        <v>224.31496293986027</v>
      </c>
      <c r="J282" s="5">
        <f>F282+J281</f>
        <v>84836.461142729575</v>
      </c>
      <c r="K282" s="5">
        <f>G282+K281</f>
        <v>26335.659853407233</v>
      </c>
      <c r="L282" s="5">
        <f>H282+L281</f>
        <v>24802.264188882593</v>
      </c>
      <c r="M282" s="5">
        <f>I282+M281</f>
        <v>24620.416710083755</v>
      </c>
    </row>
    <row r="283" spans="1:13" x14ac:dyDescent="0.3">
      <c r="A283">
        <f t="shared" si="4"/>
        <v>270</v>
      </c>
      <c r="B283" s="5">
        <f>B282*(1+$C$1/12)+$C$3-F282</f>
        <v>441672.92228545371</v>
      </c>
      <c r="C283" s="5">
        <f>C282*(1+$C$1/12)+$C$3-G282</f>
        <v>533611.72182897816</v>
      </c>
      <c r="D283" s="5">
        <f>D282*(1+$C$1/12)+$C$3-H282</f>
        <v>536813.58270821848</v>
      </c>
      <c r="E283" s="5">
        <f>E282*(1+$C$1/12)+$C$3</f>
        <v>538429.6906109429</v>
      </c>
      <c r="F283" s="24">
        <f>B283*2%/12</f>
        <v>736.12153714242288</v>
      </c>
      <c r="G283" s="1">
        <f>(VLOOKUP(C283,'StashAway Pricing'!$A$2:$C$8,3,TRUE)+VLOOKUP(C283,'StashAway Pricing'!$A$2:$C$8,2,TRUE)*(C283-VLOOKUP(C283,'StashAway Pricing'!$A$2:$C$8,1,TRUE)))/12</f>
        <v>210.48626379057785</v>
      </c>
      <c r="H283" s="1">
        <f>IF(D283&lt;10000,D283*1%/12,IF(D283&lt;100000,D283*0.7%/12,D283*0.5%/12))</f>
        <v>223.67232612842437</v>
      </c>
      <c r="I283" s="1">
        <f>18/12+0.5%*E283/12</f>
        <v>225.8457044212262</v>
      </c>
      <c r="J283" s="5">
        <f>F283+J282</f>
        <v>85572.582679871994</v>
      </c>
      <c r="K283" s="5">
        <f>G283+K282</f>
        <v>26546.146117197812</v>
      </c>
      <c r="L283" s="5">
        <f>H283+L282</f>
        <v>25025.936515011017</v>
      </c>
      <c r="M283" s="5">
        <f>I283+M282</f>
        <v>24846.262414504981</v>
      </c>
    </row>
    <row r="284" spans="1:13" x14ac:dyDescent="0.3">
      <c r="A284">
        <f t="shared" si="4"/>
        <v>271</v>
      </c>
      <c r="B284" s="5">
        <f>B283*(1+$C$1/12)+$C$3-F283</f>
        <v>444145.16535973852</v>
      </c>
      <c r="C284" s="5">
        <f>C283*(1+$C$1/12)+$C$3-G283</f>
        <v>537069.2941743324</v>
      </c>
      <c r="D284" s="5">
        <f>D283*(1+$C$1/12)+$C$3-H283</f>
        <v>540273.97829563101</v>
      </c>
      <c r="E284" s="5">
        <f>E283*(1+$C$1/12)+$C$3-SUM(I281:I283)</f>
        <v>541448.88655954867</v>
      </c>
      <c r="F284" s="24">
        <f>B284*2%/12</f>
        <v>740.24194226623092</v>
      </c>
      <c r="G284" s="1">
        <f>(VLOOKUP(C284,'StashAway Pricing'!$A$2:$C$8,3,TRUE)+VLOOKUP(C284,'StashAway Pricing'!$A$2:$C$8,2,TRUE)*(C284-VLOOKUP(C284,'StashAway Pricing'!$A$2:$C$8,1,TRUE)))/12</f>
        <v>211.35065687691645</v>
      </c>
      <c r="H284" s="1">
        <f>IF(D284&lt;10000,D284*1%/12,IF(D284&lt;100000,D284*0.7%/12,D284*0.5%/12))</f>
        <v>225.11415762317961</v>
      </c>
      <c r="I284" s="1">
        <f>18/12+0.5%*E284/12</f>
        <v>227.10370273314527</v>
      </c>
      <c r="J284" s="5">
        <f>F284+J283</f>
        <v>86312.824622138229</v>
      </c>
      <c r="K284" s="5">
        <f>G284+K283</f>
        <v>26757.496774074727</v>
      </c>
      <c r="L284" s="5">
        <f>H284+L283</f>
        <v>25251.050672634196</v>
      </c>
      <c r="M284" s="5">
        <f>I284+M283</f>
        <v>25073.366117238125</v>
      </c>
    </row>
    <row r="285" spans="1:13" x14ac:dyDescent="0.3">
      <c r="A285">
        <f t="shared" si="4"/>
        <v>272</v>
      </c>
      <c r="B285" s="5">
        <f>B284*(1+$C$1/12)+$C$3-F284</f>
        <v>446625.64924427093</v>
      </c>
      <c r="C285" s="5">
        <f>C284*(1+$C$1/12)+$C$3-G284</f>
        <v>540543.28998832707</v>
      </c>
      <c r="D285" s="5">
        <f>D284*(1+$C$1/12)+$C$3-H284</f>
        <v>543750.23402948596</v>
      </c>
      <c r="E285" s="5">
        <f>E284*(1+$C$1/12)+$C$3</f>
        <v>545156.13099234633</v>
      </c>
      <c r="F285" s="24">
        <f>B285*2%/12</f>
        <v>744.37608207378491</v>
      </c>
      <c r="G285" s="1">
        <f>(VLOOKUP(C285,'StashAway Pricing'!$A$2:$C$8,3,TRUE)+VLOOKUP(C285,'StashAway Pricing'!$A$2:$C$8,2,TRUE)*(C285-VLOOKUP(C285,'StashAway Pricing'!$A$2:$C$8,1,TRUE)))/12</f>
        <v>212.21915583041508</v>
      </c>
      <c r="H285" s="1">
        <f>IF(D285&lt;10000,D285*1%/12,IF(D285&lt;100000,D285*0.7%/12,D285*0.5%/12))</f>
        <v>226.56259751228583</v>
      </c>
      <c r="I285" s="1">
        <f>18/12+0.5%*E285/12</f>
        <v>228.64838791347765</v>
      </c>
      <c r="J285" s="5">
        <f>F285+J284</f>
        <v>87057.200704212009</v>
      </c>
      <c r="K285" s="5">
        <f>G285+K284</f>
        <v>26969.715929905142</v>
      </c>
      <c r="L285" s="5">
        <f>H285+L284</f>
        <v>25477.613270146481</v>
      </c>
      <c r="M285" s="5">
        <f>I285+M284</f>
        <v>25302.014505151605</v>
      </c>
    </row>
    <row r="286" spans="1:13" x14ac:dyDescent="0.3">
      <c r="A286">
        <f t="shared" si="4"/>
        <v>273</v>
      </c>
      <c r="B286" s="5">
        <f>B285*(1+$C$1/12)+$C$3-F285</f>
        <v>449114.40140841843</v>
      </c>
      <c r="C286" s="5">
        <f>C285*(1+$C$1/12)+$C$3-G285</f>
        <v>544033.78728243825</v>
      </c>
      <c r="D286" s="5">
        <f>D285*(1+$C$1/12)+$C$3-H285</f>
        <v>547242.42260212102</v>
      </c>
      <c r="E286" s="5">
        <f>E285*(1+$C$1/12)+$C$3</f>
        <v>548881.91164730804</v>
      </c>
      <c r="F286" s="24">
        <f>B286*2%/12</f>
        <v>748.52400234736399</v>
      </c>
      <c r="G286" s="1">
        <f>(VLOOKUP(C286,'StashAway Pricing'!$A$2:$C$8,3,TRUE)+VLOOKUP(C286,'StashAway Pricing'!$A$2:$C$8,2,TRUE)*(C286-VLOOKUP(C286,'StashAway Pricing'!$A$2:$C$8,1,TRUE)))/12</f>
        <v>213.09178015394289</v>
      </c>
      <c r="H286" s="1">
        <f>IF(D286&lt;10000,D286*1%/12,IF(D286&lt;100000,D286*0.7%/12,D286*0.5%/12))</f>
        <v>228.0176760842171</v>
      </c>
      <c r="I286" s="1">
        <f>18/12+0.5%*E286/12</f>
        <v>230.2007965197117</v>
      </c>
      <c r="J286" s="5">
        <f>F286+J285</f>
        <v>87805.724706559369</v>
      </c>
      <c r="K286" s="5">
        <f>G286+K285</f>
        <v>27182.807710059085</v>
      </c>
      <c r="L286" s="5">
        <f>H286+L285</f>
        <v>25705.6309462307</v>
      </c>
      <c r="M286" s="5">
        <f>I286+M285</f>
        <v>25532.215301671316</v>
      </c>
    </row>
    <row r="287" spans="1:13" x14ac:dyDescent="0.3">
      <c r="A287">
        <f t="shared" si="4"/>
        <v>274</v>
      </c>
      <c r="B287" s="5">
        <f>B286*(1+$C$1/12)+$C$3-F286</f>
        <v>451611.44941311312</v>
      </c>
      <c r="C287" s="5">
        <f>C286*(1+$C$1/12)+$C$3-G286</f>
        <v>547540.86443869642</v>
      </c>
      <c r="D287" s="5">
        <f>D286*(1+$C$1/12)+$C$3-H286</f>
        <v>550750.61703904741</v>
      </c>
      <c r="E287" s="5">
        <f>E286*(1+$C$1/12)+$C$3-SUM(I284:I286)</f>
        <v>551940.36831837823</v>
      </c>
      <c r="F287" s="24">
        <f>B287*2%/12</f>
        <v>752.68574902185526</v>
      </c>
      <c r="G287" s="1">
        <f>(VLOOKUP(C287,'StashAway Pricing'!$A$2:$C$8,3,TRUE)+VLOOKUP(C287,'StashAway Pricing'!$A$2:$C$8,2,TRUE)*(C287-VLOOKUP(C287,'StashAway Pricing'!$A$2:$C$8,1,TRUE)))/12</f>
        <v>213.96854944300745</v>
      </c>
      <c r="H287" s="1">
        <f>IF(D287&lt;10000,D287*1%/12,IF(D287&lt;100000,D287*0.7%/12,D287*0.5%/12))</f>
        <v>229.47942376626975</v>
      </c>
      <c r="I287" s="1">
        <f>18/12+0.5%*E287/12</f>
        <v>231.47515346599093</v>
      </c>
      <c r="J287" s="5">
        <f>F287+J286</f>
        <v>88558.410455581223</v>
      </c>
      <c r="K287" s="5">
        <f>G287+K286</f>
        <v>27396.776259502094</v>
      </c>
      <c r="L287" s="5">
        <f>H287+L286</f>
        <v>25935.110369996968</v>
      </c>
      <c r="M287" s="5">
        <f>I287+M286</f>
        <v>25763.690455137308</v>
      </c>
    </row>
    <row r="288" spans="1:13" x14ac:dyDescent="0.3">
      <c r="A288">
        <f t="shared" si="4"/>
        <v>275</v>
      </c>
      <c r="B288" s="5">
        <f>B287*(1+$C$1/12)+$C$3-F287</f>
        <v>454116.82091115677</v>
      </c>
      <c r="C288" s="5">
        <f>C287*(1+$C$1/12)+$C$3-G287</f>
        <v>551064.60021144676</v>
      </c>
      <c r="D288" s="5">
        <f>D287*(1+$C$1/12)+$C$3-H287</f>
        <v>554274.89070047636</v>
      </c>
      <c r="E288" s="5">
        <f>E287*(1+$C$1/12)+$C$3</f>
        <v>555700.07015997008</v>
      </c>
      <c r="F288" s="24">
        <f>B288*2%/12</f>
        <v>756.86136818526131</v>
      </c>
      <c r="G288" s="1">
        <f>(VLOOKUP(C288,'StashAway Pricing'!$A$2:$C$8,3,TRUE)+VLOOKUP(C288,'StashAway Pricing'!$A$2:$C$8,2,TRUE)*(C288-VLOOKUP(C288,'StashAway Pricing'!$A$2:$C$8,1,TRUE)))/12</f>
        <v>214.84948338619503</v>
      </c>
      <c r="H288" s="1">
        <f>IF(D288&lt;10000,D288*1%/12,IF(D288&lt;100000,D288*0.7%/12,D288*0.5%/12))</f>
        <v>230.9478711251985</v>
      </c>
      <c r="I288" s="1">
        <f>18/12+0.5%*E288/12</f>
        <v>233.04169589998753</v>
      </c>
      <c r="J288" s="5">
        <f>F288+J287</f>
        <v>89315.271823766481</v>
      </c>
      <c r="K288" s="5">
        <f>G288+K287</f>
        <v>27611.625742888289</v>
      </c>
      <c r="L288" s="5">
        <f>H288+L287</f>
        <v>26166.058241122166</v>
      </c>
      <c r="M288" s="5">
        <f>I288+M287</f>
        <v>25996.732151037297</v>
      </c>
    </row>
    <row r="289" spans="1:13" x14ac:dyDescent="0.3">
      <c r="A289">
        <f t="shared" si="4"/>
        <v>276</v>
      </c>
      <c r="B289" s="5">
        <f>B288*(1+$C$1/12)+$C$3-F288</f>
        <v>456630.54364752723</v>
      </c>
      <c r="C289" s="5">
        <f>C288*(1+$C$1/12)+$C$3-G288</f>
        <v>554605.07372911775</v>
      </c>
      <c r="D289" s="5">
        <f>D288*(1+$C$1/12)+$C$3-H288</f>
        <v>557815.31728285353</v>
      </c>
      <c r="E289" s="5">
        <f>E288*(1+$C$1/12)+$C$3</f>
        <v>559478.57051076984</v>
      </c>
      <c r="F289" s="24">
        <f>B289*2%/12</f>
        <v>761.05090607921204</v>
      </c>
      <c r="G289" s="1">
        <f>(VLOOKUP(C289,'StashAway Pricing'!$A$2:$C$8,3,TRUE)+VLOOKUP(C289,'StashAway Pricing'!$A$2:$C$8,2,TRUE)*(C289-VLOOKUP(C289,'StashAway Pricing'!$A$2:$C$8,1,TRUE)))/12</f>
        <v>215.73460176561275</v>
      </c>
      <c r="H289" s="1">
        <f>IF(D289&lt;10000,D289*1%/12,IF(D289&lt;100000,D289*0.7%/12,D289*0.5%/12))</f>
        <v>232.42304886785564</v>
      </c>
      <c r="I289" s="1">
        <f>18/12+0.5%*E289/12</f>
        <v>234.61607104615413</v>
      </c>
      <c r="J289" s="5">
        <f>F289+J288</f>
        <v>90076.322729845691</v>
      </c>
      <c r="K289" s="5">
        <f>G289+K288</f>
        <v>27827.360344653902</v>
      </c>
      <c r="L289" s="5">
        <f>H289+L288</f>
        <v>26398.481289990021</v>
      </c>
      <c r="M289" s="5">
        <f>I289+M288</f>
        <v>26231.348222083452</v>
      </c>
    </row>
    <row r="290" spans="1:13" x14ac:dyDescent="0.3">
      <c r="A290">
        <f t="shared" si="4"/>
        <v>277</v>
      </c>
      <c r="B290" s="5">
        <f>B289*(1+$C$1/12)+$C$3-F289</f>
        <v>459152.64545968559</v>
      </c>
      <c r="C290" s="5">
        <f>C289*(1+$C$1/12)+$C$3-G289</f>
        <v>558162.36449599767</v>
      </c>
      <c r="D290" s="5">
        <f>D289*(1+$C$1/12)+$C$3-H289</f>
        <v>561371.97082039993</v>
      </c>
      <c r="E290" s="5">
        <f>E289*(1+$C$1/12)+$C$3-SUM(I287:I289)</f>
        <v>562576.83044291148</v>
      </c>
      <c r="F290" s="24">
        <f>B290*2%/12</f>
        <v>765.25440909947599</v>
      </c>
      <c r="G290" s="1">
        <f>(VLOOKUP(C290,'StashAway Pricing'!$A$2:$C$8,3,TRUE)+VLOOKUP(C290,'StashAway Pricing'!$A$2:$C$8,2,TRUE)*(C290-VLOOKUP(C290,'StashAway Pricing'!$A$2:$C$8,1,TRUE)))/12</f>
        <v>216.62392445733278</v>
      </c>
      <c r="H290" s="1">
        <f>IF(D290&lt;10000,D290*1%/12,IF(D290&lt;100000,D290*0.7%/12,D290*0.5%/12))</f>
        <v>233.9049878418333</v>
      </c>
      <c r="I290" s="1">
        <f>18/12+0.5%*E290/12</f>
        <v>235.90701268454646</v>
      </c>
      <c r="J290" s="5">
        <f>F290+J289</f>
        <v>90841.577138945169</v>
      </c>
      <c r="K290" s="5">
        <f>G290+K289</f>
        <v>28043.984269111235</v>
      </c>
      <c r="L290" s="5">
        <f>H290+L289</f>
        <v>26632.386277831854</v>
      </c>
      <c r="M290" s="5">
        <f>I290+M289</f>
        <v>26467.255234767999</v>
      </c>
    </row>
    <row r="291" spans="1:13" x14ac:dyDescent="0.3">
      <c r="A291">
        <f t="shared" si="4"/>
        <v>278</v>
      </c>
      <c r="B291" s="5">
        <f>B290*(1+$C$1/12)+$C$3-F290</f>
        <v>461683.15427788452</v>
      </c>
      <c r="C291" s="5">
        <f>C290*(1+$C$1/12)+$C$3-G290</f>
        <v>561736.55239402025</v>
      </c>
      <c r="D291" s="5">
        <f>D290*(1+$C$1/12)+$C$3-H290</f>
        <v>564944.92568665999</v>
      </c>
      <c r="E291" s="5">
        <f>E290*(1+$C$1/12)+$C$3</f>
        <v>566389.71459512599</v>
      </c>
      <c r="F291" s="24">
        <f>B291*2%/12</f>
        <v>769.47192379647424</v>
      </c>
      <c r="G291" s="1">
        <f>(VLOOKUP(C291,'StashAway Pricing'!$A$2:$C$8,3,TRUE)+VLOOKUP(C291,'StashAway Pricing'!$A$2:$C$8,2,TRUE)*(C291-VLOOKUP(C291,'StashAway Pricing'!$A$2:$C$8,1,TRUE)))/12</f>
        <v>217.5174714318384</v>
      </c>
      <c r="H291" s="1">
        <f>IF(D291&lt;10000,D291*1%/12,IF(D291&lt;100000,D291*0.7%/12,D291*0.5%/12))</f>
        <v>235.39371903610834</v>
      </c>
      <c r="I291" s="1">
        <f>18/12+0.5%*E291/12</f>
        <v>237.49571441463584</v>
      </c>
      <c r="J291" s="5">
        <f>F291+J290</f>
        <v>91611.049062741644</v>
      </c>
      <c r="K291" s="5">
        <f>G291+K290</f>
        <v>28261.501740543074</v>
      </c>
      <c r="L291" s="5">
        <f>H291+L290</f>
        <v>26867.779996867961</v>
      </c>
      <c r="M291" s="5">
        <f>I291+M290</f>
        <v>26704.750949182635</v>
      </c>
    </row>
    <row r="292" spans="1:13" x14ac:dyDescent="0.3">
      <c r="A292">
        <f t="shared" si="4"/>
        <v>279</v>
      </c>
      <c r="B292" s="5">
        <f>B291*(1+$C$1/12)+$C$3-F291</f>
        <v>464222.09812547744</v>
      </c>
      <c r="C292" s="5">
        <f>C291*(1+$C$1/12)+$C$3-G291</f>
        <v>565327.71768455848</v>
      </c>
      <c r="D292" s="5">
        <f>D291*(1+$C$1/12)+$C$3-H291</f>
        <v>568534.25659605709</v>
      </c>
      <c r="E292" s="5">
        <f>E291*(1+$C$1/12)+$C$3</f>
        <v>570221.66316810157</v>
      </c>
      <c r="F292" s="24">
        <f>B292*2%/12</f>
        <v>773.70349687579574</v>
      </c>
      <c r="G292" s="1">
        <f>(VLOOKUP(C292,'StashAway Pricing'!$A$2:$C$8,3,TRUE)+VLOOKUP(C292,'StashAway Pricing'!$A$2:$C$8,2,TRUE)*(C292-VLOOKUP(C292,'StashAway Pricing'!$A$2:$C$8,1,TRUE)))/12</f>
        <v>218.41526275447293</v>
      </c>
      <c r="H292" s="1">
        <f>IF(D292&lt;10000,D292*1%/12,IF(D292&lt;100000,D292*0.7%/12,D292*0.5%/12))</f>
        <v>236.88927358169045</v>
      </c>
      <c r="I292" s="1">
        <f>18/12+0.5%*E292/12</f>
        <v>239.09235965337567</v>
      </c>
      <c r="J292" s="5">
        <f>F292+J291</f>
        <v>92384.752559617438</v>
      </c>
      <c r="K292" s="5">
        <f>G292+K291</f>
        <v>28479.917003297545</v>
      </c>
      <c r="L292" s="5">
        <f>H292+L291</f>
        <v>27104.669270449653</v>
      </c>
      <c r="M292" s="5">
        <f>I292+M291</f>
        <v>26943.843308836011</v>
      </c>
    </row>
    <row r="293" spans="1:13" x14ac:dyDescent="0.3">
      <c r="A293">
        <f t="shared" si="4"/>
        <v>280</v>
      </c>
      <c r="B293" s="5">
        <f>B292*(1+$C$1/12)+$C$3-F292</f>
        <v>466769.50511922897</v>
      </c>
      <c r="C293" s="5">
        <f>C292*(1+$C$1/12)+$C$3-G292</f>
        <v>568935.94101022673</v>
      </c>
      <c r="D293" s="5">
        <f>D292*(1+$C$1/12)+$C$3-H292</f>
        <v>572140.03860545566</v>
      </c>
      <c r="E293" s="5">
        <f>E292*(1+$C$1/12)+$C$3-SUM(I290:I292)</f>
        <v>573360.27639718947</v>
      </c>
      <c r="F293" s="24">
        <f>B293*2%/12</f>
        <v>777.9491751987149</v>
      </c>
      <c r="G293" s="1">
        <f>(VLOOKUP(C293,'StashAway Pricing'!$A$2:$C$8,3,TRUE)+VLOOKUP(C293,'StashAway Pricing'!$A$2:$C$8,2,TRUE)*(C293-VLOOKUP(C293,'StashAway Pricing'!$A$2:$C$8,1,TRUE)))/12</f>
        <v>219.31731858589001</v>
      </c>
      <c r="H293" s="1">
        <f>IF(D293&lt;10000,D293*1%/12,IF(D293&lt;100000,D293*0.7%/12,D293*0.5%/12))</f>
        <v>238.39168275227317</v>
      </c>
      <c r="I293" s="1">
        <f>18/12+0.5%*E293/12</f>
        <v>240.40011516549563</v>
      </c>
      <c r="J293" s="5">
        <f>F293+J292</f>
        <v>93162.701734816146</v>
      </c>
      <c r="K293" s="5">
        <f>G293+K292</f>
        <v>28699.234321883436</v>
      </c>
      <c r="L293" s="5">
        <f>H293+L292</f>
        <v>27343.060953201926</v>
      </c>
      <c r="M293" s="5">
        <f>I293+M292</f>
        <v>27184.243424001506</v>
      </c>
    </row>
    <row r="294" spans="1:13" x14ac:dyDescent="0.3">
      <c r="A294">
        <f t="shared" si="4"/>
        <v>281</v>
      </c>
      <c r="B294" s="5">
        <f>B293*(1+$C$1/12)+$C$3-F293</f>
        <v>469325.40346962633</v>
      </c>
      <c r="C294" s="5">
        <f>C293*(1+$C$1/12)+$C$3-G293</f>
        <v>572561.30339669192</v>
      </c>
      <c r="D294" s="5">
        <f>D293*(1+$C$1/12)+$C$3-H293</f>
        <v>575762.34711573063</v>
      </c>
      <c r="E294" s="5">
        <f>E293*(1+$C$1/12)+$C$3</f>
        <v>577227.07777917536</v>
      </c>
      <c r="F294" s="24">
        <f>B294*2%/12</f>
        <v>782.20900578271051</v>
      </c>
      <c r="G294" s="1">
        <f>(VLOOKUP(C294,'StashAway Pricing'!$A$2:$C$8,3,TRUE)+VLOOKUP(C294,'StashAway Pricing'!$A$2:$C$8,2,TRUE)*(C294-VLOOKUP(C294,'StashAway Pricing'!$A$2:$C$8,1,TRUE)))/12</f>
        <v>220.22365918250634</v>
      </c>
      <c r="H294" s="1">
        <f>IF(D294&lt;10000,D294*1%/12,IF(D294&lt;100000,D294*0.7%/12,D294*0.5%/12))</f>
        <v>239.90097796488774</v>
      </c>
      <c r="I294" s="1">
        <f>18/12+0.5%*E294/12</f>
        <v>242.01128240798974</v>
      </c>
      <c r="J294" s="5">
        <f>F294+J293</f>
        <v>93944.910740598862</v>
      </c>
      <c r="K294" s="5">
        <f>G294+K293</f>
        <v>28919.457981065942</v>
      </c>
      <c r="L294" s="5">
        <f>H294+L293</f>
        <v>27582.961931166814</v>
      </c>
      <c r="M294" s="5">
        <f>I294+M293</f>
        <v>27426.254706409498</v>
      </c>
    </row>
    <row r="295" spans="1:13" x14ac:dyDescent="0.3">
      <c r="A295">
        <f t="shared" si="4"/>
        <v>282</v>
      </c>
      <c r="B295" s="5">
        <f>B294*(1+$C$1/12)+$C$3-F294</f>
        <v>471889.82148119167</v>
      </c>
      <c r="C295" s="5">
        <f>C294*(1+$C$1/12)+$C$3-G294</f>
        <v>576203.8862544928</v>
      </c>
      <c r="D295" s="5">
        <f>D294*(1+$C$1/12)+$C$3-H294</f>
        <v>579401.25787334435</v>
      </c>
      <c r="E295" s="5">
        <f>E294*(1+$C$1/12)+$C$3</f>
        <v>581113.21316807123</v>
      </c>
      <c r="F295" s="24">
        <f>B295*2%/12</f>
        <v>786.48303580198615</v>
      </c>
      <c r="G295" s="1">
        <f>(VLOOKUP(C295,'StashAway Pricing'!$A$2:$C$8,3,TRUE)+VLOOKUP(C295,'StashAway Pricing'!$A$2:$C$8,2,TRUE)*(C295-VLOOKUP(C295,'StashAway Pricing'!$A$2:$C$8,1,TRUE)))/12</f>
        <v>221.13430489695654</v>
      </c>
      <c r="H295" s="1">
        <f>IF(D295&lt;10000,D295*1%/12,IF(D295&lt;100000,D295*0.7%/12,D295*0.5%/12))</f>
        <v>241.41719078056016</v>
      </c>
      <c r="I295" s="1">
        <f>18/12+0.5%*E295/12</f>
        <v>243.63050548669636</v>
      </c>
      <c r="J295" s="5">
        <f>F295+J294</f>
        <v>94731.393776400844</v>
      </c>
      <c r="K295" s="5">
        <f>G295+K294</f>
        <v>29140.592285962899</v>
      </c>
      <c r="L295" s="5">
        <f>H295+L294</f>
        <v>27824.379121947375</v>
      </c>
      <c r="M295" s="5">
        <f>I295+M294</f>
        <v>27669.885211896195</v>
      </c>
    </row>
    <row r="296" spans="1:13" x14ac:dyDescent="0.3">
      <c r="A296">
        <f t="shared" si="4"/>
        <v>283</v>
      </c>
      <c r="B296" s="5">
        <f>B295*(1+$C$1/12)+$C$3-F295</f>
        <v>474462.78755279561</v>
      </c>
      <c r="C296" s="5">
        <f>C295*(1+$C$1/12)+$C$3-G295</f>
        <v>579863.77138086827</v>
      </c>
      <c r="D296" s="5">
        <f>D295*(1+$C$1/12)+$C$3-H295</f>
        <v>583056.84697193047</v>
      </c>
      <c r="E296" s="5">
        <f>E295*(1+$C$1/12)+$C$3-SUM(I293:I295)</f>
        <v>584292.73733085138</v>
      </c>
      <c r="F296" s="24">
        <f>B296*2%/12</f>
        <v>790.77131258799272</v>
      </c>
      <c r="G296" s="1">
        <f>(VLOOKUP(C296,'StashAway Pricing'!$A$2:$C$8,3,TRUE)+VLOOKUP(C296,'StashAway Pricing'!$A$2:$C$8,2,TRUE)*(C296-VLOOKUP(C296,'StashAway Pricing'!$A$2:$C$8,1,TRUE)))/12</f>
        <v>222.0492761785504</v>
      </c>
      <c r="H296" s="1">
        <f>IF(D296&lt;10000,D296*1%/12,IF(D296&lt;100000,D296*0.7%/12,D296*0.5%/12))</f>
        <v>242.94035290497104</v>
      </c>
      <c r="I296" s="1">
        <f>18/12+0.5%*E296/12</f>
        <v>244.95530722118806</v>
      </c>
      <c r="J296" s="5">
        <f>F296+J295</f>
        <v>95522.165088988841</v>
      </c>
      <c r="K296" s="5">
        <f>G296+K295</f>
        <v>29362.641562141449</v>
      </c>
      <c r="L296" s="5">
        <f>H296+L295</f>
        <v>28067.319474852346</v>
      </c>
      <c r="M296" s="5">
        <f>I296+M295</f>
        <v>27914.840519117384</v>
      </c>
    </row>
    <row r="297" spans="1:13" x14ac:dyDescent="0.3">
      <c r="A297">
        <f t="shared" si="4"/>
        <v>284</v>
      </c>
      <c r="B297" s="5">
        <f>B296*(1+$C$1/12)+$C$3-F296</f>
        <v>477044.33017797151</v>
      </c>
      <c r="C297" s="5">
        <f>C296*(1+$C$1/12)+$C$3-G296</f>
        <v>583541.04096159397</v>
      </c>
      <c r="D297" s="5">
        <f>D296*(1+$C$1/12)+$C$3-H296</f>
        <v>586729.19085388514</v>
      </c>
      <c r="E297" s="5">
        <f>E296*(1+$C$1/12)+$C$3</f>
        <v>588214.20101750561</v>
      </c>
      <c r="F297" s="24">
        <f>B297*2%/12</f>
        <v>795.07388362995255</v>
      </c>
      <c r="G297" s="1">
        <f>(VLOOKUP(C297,'StashAway Pricing'!$A$2:$C$8,3,TRUE)+VLOOKUP(C297,'StashAway Pricing'!$A$2:$C$8,2,TRUE)*(C297-VLOOKUP(C297,'StashAway Pricing'!$A$2:$C$8,1,TRUE)))/12</f>
        <v>222.96859357373182</v>
      </c>
      <c r="H297" s="1">
        <f>IF(D297&lt;10000,D297*1%/12,IF(D297&lt;100000,D297*0.7%/12,D297*0.5%/12))</f>
        <v>244.47049618911879</v>
      </c>
      <c r="I297" s="1">
        <f>18/12+0.5%*E297/12</f>
        <v>246.58925042396069</v>
      </c>
      <c r="J297" s="5">
        <f>F297+J296</f>
        <v>96317.238972618798</v>
      </c>
      <c r="K297" s="5">
        <f>G297+K296</f>
        <v>29585.610155715181</v>
      </c>
      <c r="L297" s="5">
        <f>H297+L296</f>
        <v>28311.789971041464</v>
      </c>
      <c r="M297" s="5">
        <f>I297+M296</f>
        <v>28161.429769541344</v>
      </c>
    </row>
    <row r="298" spans="1:13" x14ac:dyDescent="0.3">
      <c r="A298">
        <f t="shared" si="4"/>
        <v>285</v>
      </c>
      <c r="B298" s="5">
        <f>B297*(1+$C$1/12)+$C$3-F297</f>
        <v>479634.47794523137</v>
      </c>
      <c r="C298" s="5">
        <f>C297*(1+$C$1/12)+$C$3-G297</f>
        <v>587235.77757282811</v>
      </c>
      <c r="D298" s="5">
        <f>D297*(1+$C$1/12)+$C$3-H297</f>
        <v>590418.36631196539</v>
      </c>
      <c r="E298" s="5">
        <f>E297*(1+$C$1/12)+$C$3</f>
        <v>592155.27202259307</v>
      </c>
      <c r="F298" s="24">
        <f>B298*2%/12</f>
        <v>799.39079657538559</v>
      </c>
      <c r="G298" s="1">
        <f>(VLOOKUP(C298,'StashAway Pricing'!$A$2:$C$8,3,TRUE)+VLOOKUP(C298,'StashAway Pricing'!$A$2:$C$8,2,TRUE)*(C298-VLOOKUP(C298,'StashAway Pricing'!$A$2:$C$8,1,TRUE)))/12</f>
        <v>223.89227772654036</v>
      </c>
      <c r="H298" s="1">
        <f>IF(D298&lt;10000,D298*1%/12,IF(D298&lt;100000,D298*0.7%/12,D298*0.5%/12))</f>
        <v>246.00765262998559</v>
      </c>
      <c r="I298" s="1">
        <f>18/12+0.5%*E298/12</f>
        <v>248.23136334274713</v>
      </c>
      <c r="J298" s="5">
        <f>F298+J297</f>
        <v>97116.629769194187</v>
      </c>
      <c r="K298" s="5">
        <f>G298+K297</f>
        <v>29809.502433441721</v>
      </c>
      <c r="L298" s="5">
        <f>H298+L297</f>
        <v>28557.797623671449</v>
      </c>
      <c r="M298" s="5">
        <f>I298+M297</f>
        <v>28409.661132884092</v>
      </c>
    </row>
    <row r="299" spans="1:13" x14ac:dyDescent="0.3">
      <c r="A299">
        <f t="shared" si="4"/>
        <v>286</v>
      </c>
      <c r="B299" s="5">
        <f>B298*(1+$C$1/12)+$C$3-F298</f>
        <v>482233.25953838206</v>
      </c>
      <c r="C299" s="5">
        <f>C298*(1+$C$1/12)+$C$3-G298</f>
        <v>590948.06418296567</v>
      </c>
      <c r="D299" s="5">
        <f>D298*(1+$C$1/12)+$C$3-H298</f>
        <v>594124.45049089519</v>
      </c>
      <c r="E299" s="5">
        <f>E298*(1+$C$1/12)+$C$3-SUM(I296:I298)</f>
        <v>595376.27246171806</v>
      </c>
      <c r="F299" s="24">
        <f>B299*2%/12</f>
        <v>803.72209923063667</v>
      </c>
      <c r="G299" s="1">
        <f>(VLOOKUP(C299,'StashAway Pricing'!$A$2:$C$8,3,TRUE)+VLOOKUP(C299,'StashAway Pricing'!$A$2:$C$8,2,TRUE)*(C299-VLOOKUP(C299,'StashAway Pricing'!$A$2:$C$8,1,TRUE)))/12</f>
        <v>224.82034937907474</v>
      </c>
      <c r="H299" s="1">
        <f>IF(D299&lt;10000,D299*1%/12,IF(D299&lt;100000,D299*0.7%/12,D299*0.5%/12))</f>
        <v>247.55185437120633</v>
      </c>
      <c r="I299" s="1">
        <f>18/12+0.5%*E299/12</f>
        <v>249.5734468590492</v>
      </c>
      <c r="J299" s="5">
        <f>F299+J298</f>
        <v>97920.351868424827</v>
      </c>
      <c r="K299" s="5">
        <f>G299+K298</f>
        <v>30034.322782820796</v>
      </c>
      <c r="L299" s="5">
        <f>H299+L298</f>
        <v>28805.349478042655</v>
      </c>
      <c r="M299" s="5">
        <f>I299+M298</f>
        <v>28659.234579743141</v>
      </c>
    </row>
    <row r="300" spans="1:13" x14ac:dyDescent="0.3">
      <c r="A300">
        <f t="shared" si="4"/>
        <v>287</v>
      </c>
      <c r="B300" s="5">
        <f>B299*(1+$C$1/12)+$C$3-F299</f>
        <v>484840.70373684331</v>
      </c>
      <c r="C300" s="5">
        <f>C299*(1+$C$1/12)+$C$3-G299</f>
        <v>594677.98415450135</v>
      </c>
      <c r="D300" s="5">
        <f>D299*(1+$C$1/12)+$C$3-H299</f>
        <v>597847.52088897838</v>
      </c>
      <c r="E300" s="5">
        <f>E299*(1+$C$1/12)+$C$3</f>
        <v>599353.15382402658</v>
      </c>
      <c r="F300" s="24">
        <f>B300*2%/12</f>
        <v>808.06783956140555</v>
      </c>
      <c r="G300" s="1">
        <f>(VLOOKUP(C300,'StashAway Pricing'!$A$2:$C$8,3,TRUE)+VLOOKUP(C300,'StashAway Pricing'!$A$2:$C$8,2,TRUE)*(C300-VLOOKUP(C300,'StashAway Pricing'!$A$2:$C$8,1,TRUE)))/12</f>
        <v>225.75282937195868</v>
      </c>
      <c r="H300" s="1">
        <f>IF(D300&lt;10000,D300*1%/12,IF(D300&lt;100000,D300*0.7%/12,D300*0.5%/12))</f>
        <v>249.10313370374101</v>
      </c>
      <c r="I300" s="1">
        <f>18/12+0.5%*E300/12</f>
        <v>251.23048076001109</v>
      </c>
      <c r="J300" s="5">
        <f>F300+J299</f>
        <v>98728.419707986235</v>
      </c>
      <c r="K300" s="5">
        <f>G300+K299</f>
        <v>30260.075612192755</v>
      </c>
      <c r="L300" s="5">
        <f>H300+L299</f>
        <v>29054.452611746397</v>
      </c>
      <c r="M300" s="5">
        <f>I300+M299</f>
        <v>28910.465060503153</v>
      </c>
    </row>
    <row r="301" spans="1:13" x14ac:dyDescent="0.3">
      <c r="A301">
        <f t="shared" si="4"/>
        <v>288</v>
      </c>
      <c r="B301" s="5">
        <f>B300*(1+$C$1/12)+$C$3-F300</f>
        <v>487456.83941596607</v>
      </c>
      <c r="C301" s="5">
        <f>C300*(1+$C$1/12)+$C$3-G300</f>
        <v>598425.6212459018</v>
      </c>
      <c r="D301" s="5">
        <f>D300*(1+$C$1/12)+$C$3-H300</f>
        <v>601587.65535971953</v>
      </c>
      <c r="E301" s="5">
        <f>E300*(1+$C$1/12)+$C$3</f>
        <v>603349.91959314665</v>
      </c>
      <c r="F301" s="24">
        <f>B301*2%/12</f>
        <v>812.42806569327684</v>
      </c>
      <c r="G301" s="1">
        <f>(VLOOKUP(C301,'StashAway Pricing'!$A$2:$C$8,3,TRUE)+VLOOKUP(C301,'StashAway Pricing'!$A$2:$C$8,2,TRUE)*(C301-VLOOKUP(C301,'StashAway Pricing'!$A$2:$C$8,1,TRUE)))/12</f>
        <v>226.68973864480878</v>
      </c>
      <c r="H301" s="1">
        <f>IF(D301&lt;10000,D301*1%/12,IF(D301&lt;100000,D301*0.7%/12,D301*0.5%/12))</f>
        <v>250.66152306654979</v>
      </c>
      <c r="I301" s="1">
        <f>18/12+0.5%*E301/12</f>
        <v>252.89579983047778</v>
      </c>
      <c r="J301" s="5">
        <f>F301+J300</f>
        <v>99540.847773679518</v>
      </c>
      <c r="K301" s="5">
        <f>G301+K300</f>
        <v>30486.765350837562</v>
      </c>
      <c r="L301" s="5">
        <f>H301+L300</f>
        <v>29305.114134812946</v>
      </c>
      <c r="M301" s="5">
        <f>I301+M300</f>
        <v>29163.360860333632</v>
      </c>
    </row>
    <row r="302" spans="1:13" x14ac:dyDescent="0.3">
      <c r="A302">
        <f t="shared" si="4"/>
        <v>289</v>
      </c>
      <c r="B302" s="5">
        <f>B301*(1+$C$1/12)+$C$3-F301</f>
        <v>490081.69554735254</v>
      </c>
      <c r="C302" s="5">
        <f>C301*(1+$C$1/12)+$C$3-G301</f>
        <v>602191.05961348652</v>
      </c>
      <c r="D302" s="5">
        <f>D301*(1+$C$1/12)+$C$3-H301</f>
        <v>605344.93211345153</v>
      </c>
      <c r="E302" s="5">
        <f>E301*(1+$C$1/12)+$C$3-SUM(I299:I301)</f>
        <v>606612.96946366271</v>
      </c>
      <c r="F302" s="24">
        <f>B302*2%/12</f>
        <v>816.80282591225432</v>
      </c>
      <c r="G302" s="1">
        <f>(VLOOKUP(C302,'StashAway Pricing'!$A$2:$C$8,3,TRUE)+VLOOKUP(C302,'StashAway Pricing'!$A$2:$C$8,2,TRUE)*(C302-VLOOKUP(C302,'StashAway Pricing'!$A$2:$C$8,1,TRUE)))/12</f>
        <v>227.63109823670496</v>
      </c>
      <c r="H302" s="1">
        <f>IF(D302&lt;10000,D302*1%/12,IF(D302&lt;100000,D302*0.7%/12,D302*0.5%/12))</f>
        <v>252.22705504727148</v>
      </c>
      <c r="I302" s="1">
        <f>18/12+0.5%*E302/12</f>
        <v>254.25540394319282</v>
      </c>
      <c r="J302" s="5">
        <f>F302+J301</f>
        <v>100357.65059959177</v>
      </c>
      <c r="K302" s="5">
        <f>G302+K301</f>
        <v>30714.396449074269</v>
      </c>
      <c r="L302" s="5">
        <f>H302+L301</f>
        <v>29557.341189860217</v>
      </c>
      <c r="M302" s="5">
        <f>I302+M301</f>
        <v>29417.616264276825</v>
      </c>
    </row>
    <row r="303" spans="1:13" x14ac:dyDescent="0.3">
      <c r="A303">
        <f t="shared" si="4"/>
        <v>290</v>
      </c>
      <c r="B303" s="5">
        <f>B302*(1+$C$1/12)+$C$3-F302</f>
        <v>492715.30119917699</v>
      </c>
      <c r="C303" s="5">
        <f>C302*(1+$C$1/12)+$C$3-G302</f>
        <v>605974.38381331728</v>
      </c>
      <c r="D303" s="5">
        <f>D302*(1+$C$1/12)+$C$3-H302</f>
        <v>609119.42971897149</v>
      </c>
      <c r="E303" s="5">
        <f>E302*(1+$C$1/12)+$C$3</f>
        <v>610646.03431098093</v>
      </c>
      <c r="F303" s="24">
        <f>B303*2%/12</f>
        <v>821.19216866529496</v>
      </c>
      <c r="G303" s="1">
        <f>(VLOOKUP(C303,'StashAway Pricing'!$A$2:$C$8,3,TRUE)+VLOOKUP(C303,'StashAway Pricing'!$A$2:$C$8,2,TRUE)*(C303-VLOOKUP(C303,'StashAway Pricing'!$A$2:$C$8,1,TRUE)))/12</f>
        <v>228.57692928666265</v>
      </c>
      <c r="H303" s="1">
        <f>IF(D303&lt;10000,D303*1%/12,IF(D303&lt;100000,D303*0.7%/12,D303*0.5%/12))</f>
        <v>253.79976238290479</v>
      </c>
      <c r="I303" s="1">
        <f>18/12+0.5%*E303/12</f>
        <v>255.93584762957539</v>
      </c>
      <c r="J303" s="5">
        <f>F303+J302</f>
        <v>101178.84276825706</v>
      </c>
      <c r="K303" s="5">
        <f>G303+K302</f>
        <v>30942.973378360934</v>
      </c>
      <c r="L303" s="5">
        <f>H303+L302</f>
        <v>29811.14095224312</v>
      </c>
      <c r="M303" s="5">
        <f>I303+M302</f>
        <v>29673.5521119064</v>
      </c>
    </row>
    <row r="304" spans="1:13" x14ac:dyDescent="0.3">
      <c r="A304">
        <f t="shared" si="4"/>
        <v>291</v>
      </c>
      <c r="B304" s="5">
        <f>B303*(1+$C$1/12)+$C$3-F303</f>
        <v>495357.68553650752</v>
      </c>
      <c r="C304" s="5">
        <f>C303*(1+$C$1/12)+$C$3-G303</f>
        <v>609775.67880309711</v>
      </c>
      <c r="D304" s="5">
        <f>D303*(1+$C$1/12)+$C$3-H303</f>
        <v>612911.22710518341</v>
      </c>
      <c r="E304" s="5">
        <f>E303*(1+$C$1/12)+$C$3</f>
        <v>614699.26448253577</v>
      </c>
      <c r="F304" s="24">
        <f>B304*2%/12</f>
        <v>825.59614256084581</v>
      </c>
      <c r="G304" s="1">
        <f>(VLOOKUP(C304,'StashAway Pricing'!$A$2:$C$8,3,TRUE)+VLOOKUP(C304,'StashAway Pricing'!$A$2:$C$8,2,TRUE)*(C304-VLOOKUP(C304,'StashAway Pricing'!$A$2:$C$8,1,TRUE)))/12</f>
        <v>229.52725303410762</v>
      </c>
      <c r="H304" s="1">
        <f>IF(D304&lt;10000,D304*1%/12,IF(D304&lt;100000,D304*0.7%/12,D304*0.5%/12))</f>
        <v>255.37967796049307</v>
      </c>
      <c r="I304" s="1">
        <f>18/12+0.5%*E304/12</f>
        <v>257.62469353438991</v>
      </c>
      <c r="J304" s="5">
        <f>F304+J303</f>
        <v>102004.4389108179</v>
      </c>
      <c r="K304" s="5">
        <f>G304+K303</f>
        <v>31172.50063139504</v>
      </c>
      <c r="L304" s="5">
        <f>H304+L303</f>
        <v>30066.520630203613</v>
      </c>
      <c r="M304" s="5">
        <f>I304+M303</f>
        <v>29931.176805440791</v>
      </c>
    </row>
    <row r="305" spans="1:13" x14ac:dyDescent="0.3">
      <c r="A305">
        <f t="shared" si="4"/>
        <v>292</v>
      </c>
      <c r="B305" s="5">
        <f>B304*(1+$C$1/12)+$C$3-F304</f>
        <v>498008.87782162917</v>
      </c>
      <c r="C305" s="5">
        <f>C304*(1+$C$1/12)+$C$3-G304</f>
        <v>613595.02994407841</v>
      </c>
      <c r="D305" s="5">
        <f>D304*(1+$C$1/12)+$C$3-H304</f>
        <v>616720.40356274869</v>
      </c>
      <c r="E305" s="5">
        <f>E304*(1+$C$1/12)+$C$3-SUM(I302:I304)</f>
        <v>618004.94485984126</v>
      </c>
      <c r="F305" s="24">
        <f>B305*2%/12</f>
        <v>830.014796369382</v>
      </c>
      <c r="G305" s="1">
        <f>(VLOOKUP(C305,'StashAway Pricing'!$A$2:$C$8,3,TRUE)+VLOOKUP(C305,'StashAway Pricing'!$A$2:$C$8,2,TRUE)*(C305-VLOOKUP(C305,'StashAway Pricing'!$A$2:$C$8,1,TRUE)))/12</f>
        <v>230.48209081935295</v>
      </c>
      <c r="H305" s="1">
        <f>IF(D305&lt;10000,D305*1%/12,IF(D305&lt;100000,D305*0.7%/12,D305*0.5%/12))</f>
        <v>256.96683481781196</v>
      </c>
      <c r="I305" s="1">
        <f>18/12+0.5%*E305/12</f>
        <v>259.00206035826722</v>
      </c>
      <c r="J305" s="5">
        <f>F305+J304</f>
        <v>102834.45370718729</v>
      </c>
      <c r="K305" s="5">
        <f>G305+K304</f>
        <v>31402.982722214394</v>
      </c>
      <c r="L305" s="5">
        <f>H305+L304</f>
        <v>30323.487465021426</v>
      </c>
      <c r="M305" s="5">
        <f>I305+M304</f>
        <v>30190.178865799058</v>
      </c>
    </row>
    <row r="306" spans="1:13" x14ac:dyDescent="0.3">
      <c r="A306">
        <f t="shared" si="4"/>
        <v>293</v>
      </c>
      <c r="B306" s="5">
        <f>B305*(1+$C$1/12)+$C$3-F305</f>
        <v>500668.90741436789</v>
      </c>
      <c r="C306" s="5">
        <f>C305*(1+$C$1/12)+$C$3-G305</f>
        <v>617432.52300297935</v>
      </c>
      <c r="D306" s="5">
        <f>D305*(1+$C$1/12)+$C$3-H305</f>
        <v>620547.03874574462</v>
      </c>
      <c r="E306" s="5">
        <f>E305*(1+$C$1/12)+$C$3</f>
        <v>622094.96958414034</v>
      </c>
      <c r="F306" s="24">
        <f>B306*2%/12</f>
        <v>834.44817902394652</v>
      </c>
      <c r="G306" s="1">
        <f>(VLOOKUP(C306,'StashAway Pricing'!$A$2:$C$8,3,TRUE)+VLOOKUP(C306,'StashAway Pricing'!$A$2:$C$8,2,TRUE)*(C306-VLOOKUP(C306,'StashAway Pricing'!$A$2:$C$8,1,TRUE)))/12</f>
        <v>231.44146408407815</v>
      </c>
      <c r="H306" s="1">
        <f>IF(D306&lt;10000,D306*1%/12,IF(D306&lt;100000,D306*0.7%/12,D306*0.5%/12))</f>
        <v>258.56126614406026</v>
      </c>
      <c r="I306" s="1">
        <f>18/12+0.5%*E306/12</f>
        <v>260.70623732672516</v>
      </c>
      <c r="J306" s="5">
        <f>F306+J305</f>
        <v>103668.90188621124</v>
      </c>
      <c r="K306" s="5">
        <f>G306+K305</f>
        <v>31634.424186298471</v>
      </c>
      <c r="L306" s="5">
        <f>H306+L305</f>
        <v>30582.048731165487</v>
      </c>
      <c r="M306" s="5">
        <f>I306+M305</f>
        <v>30450.885103125784</v>
      </c>
    </row>
    <row r="307" spans="1:13" x14ac:dyDescent="0.3">
      <c r="A307">
        <f t="shared" si="4"/>
        <v>294</v>
      </c>
      <c r="B307" s="5">
        <f>B306*(1+$C$1/12)+$C$3-F306</f>
        <v>503337.80377241573</v>
      </c>
      <c r="C307" s="5">
        <f>C306*(1+$C$1/12)+$C$3-G306</f>
        <v>621288.24415391008</v>
      </c>
      <c r="D307" s="5">
        <f>D306*(1+$C$1/12)+$C$3-H306</f>
        <v>624391.21267332928</v>
      </c>
      <c r="E307" s="5">
        <f>E306*(1+$C$1/12)+$C$3</f>
        <v>626205.44443206093</v>
      </c>
      <c r="F307" s="24">
        <f>B307*2%/12</f>
        <v>838.89633962069286</v>
      </c>
      <c r="G307" s="1">
        <f>(VLOOKUP(C307,'StashAway Pricing'!$A$2:$C$8,3,TRUE)+VLOOKUP(C307,'StashAway Pricing'!$A$2:$C$8,2,TRUE)*(C307-VLOOKUP(C307,'StashAway Pricing'!$A$2:$C$8,1,TRUE)))/12</f>
        <v>232.40539437181087</v>
      </c>
      <c r="H307" s="1">
        <f>IF(D307&lt;10000,D307*1%/12,IF(D307&lt;100000,D307*0.7%/12,D307*0.5%/12))</f>
        <v>260.16300528055388</v>
      </c>
      <c r="I307" s="1">
        <f>18/12+0.5%*E307/12</f>
        <v>262.41893518002536</v>
      </c>
      <c r="J307" s="5">
        <f>F307+J306</f>
        <v>104507.79822583194</v>
      </c>
      <c r="K307" s="5">
        <f>G307+K306</f>
        <v>31866.829580670281</v>
      </c>
      <c r="L307" s="5">
        <f>H307+L306</f>
        <v>30842.211736446039</v>
      </c>
      <c r="M307" s="5">
        <f>I307+M306</f>
        <v>30713.304038305811</v>
      </c>
    </row>
    <row r="308" spans="1:13" x14ac:dyDescent="0.3">
      <c r="A308">
        <f t="shared" si="4"/>
        <v>295</v>
      </c>
      <c r="B308" s="5">
        <f>B307*(1+$C$1/12)+$C$3-F307</f>
        <v>506015.59645165707</v>
      </c>
      <c r="C308" s="5">
        <f>C307*(1+$C$1/12)+$C$3-G307</f>
        <v>625162.27998030779</v>
      </c>
      <c r="D308" s="5">
        <f>D307*(1+$C$1/12)+$C$3-H307</f>
        <v>628253.00573141535</v>
      </c>
      <c r="E308" s="5">
        <f>E307*(1+$C$1/12)+$C$3-SUM(I305:I307)</f>
        <v>629554.34442135622</v>
      </c>
      <c r="F308" s="24">
        <f>B308*2%/12</f>
        <v>843.3593274194285</v>
      </c>
      <c r="G308" s="1">
        <f>(VLOOKUP(C308,'StashAway Pricing'!$A$2:$C$8,3,TRUE)+VLOOKUP(C308,'StashAway Pricing'!$A$2:$C$8,2,TRUE)*(C308-VLOOKUP(C308,'StashAway Pricing'!$A$2:$C$8,1,TRUE)))/12</f>
        <v>233.37390332841028</v>
      </c>
      <c r="H308" s="1">
        <f>IF(D308&lt;10000,D308*1%/12,IF(D308&lt;100000,D308*0.7%/12,D308*0.5%/12))</f>
        <v>261.77208572142308</v>
      </c>
      <c r="I308" s="1">
        <f>18/12+0.5%*E308/12</f>
        <v>263.81431017556508</v>
      </c>
      <c r="J308" s="5">
        <f>F308+J307</f>
        <v>105351.15755325137</v>
      </c>
      <c r="K308" s="5">
        <f>G308+K307</f>
        <v>32100.203483998692</v>
      </c>
      <c r="L308" s="5">
        <f>H308+L307</f>
        <v>31103.983822167462</v>
      </c>
      <c r="M308" s="5">
        <f>I308+M307</f>
        <v>30977.118348481377</v>
      </c>
    </row>
    <row r="309" spans="1:13" x14ac:dyDescent="0.3">
      <c r="A309">
        <f t="shared" si="4"/>
        <v>296</v>
      </c>
      <c r="B309" s="5">
        <f>B308*(1+$C$1/12)+$C$3-F308</f>
        <v>508702.31510649587</v>
      </c>
      <c r="C309" s="5">
        <f>C308*(1+$C$1/12)+$C$3-G308</f>
        <v>629054.71747688088</v>
      </c>
      <c r="D309" s="5">
        <f>D308*(1+$C$1/12)+$C$3-H308</f>
        <v>632132.49867435102</v>
      </c>
      <c r="E309" s="5">
        <f>E308*(1+$C$1/12)+$C$3</f>
        <v>633702.11614346295</v>
      </c>
      <c r="F309" s="24">
        <f>B309*2%/12</f>
        <v>847.83719184415986</v>
      </c>
      <c r="G309" s="1">
        <f>(VLOOKUP(C309,'StashAway Pricing'!$A$2:$C$8,3,TRUE)+VLOOKUP(C309,'StashAway Pricing'!$A$2:$C$8,2,TRUE)*(C309-VLOOKUP(C309,'StashAway Pricing'!$A$2:$C$8,1,TRUE)))/12</f>
        <v>234.34701270255354</v>
      </c>
      <c r="H309" s="1">
        <f>IF(D309&lt;10000,D309*1%/12,IF(D309&lt;100000,D309*0.7%/12,D309*0.5%/12))</f>
        <v>263.38854111431294</v>
      </c>
      <c r="I309" s="1">
        <f>18/12+0.5%*E309/12</f>
        <v>265.5425483931096</v>
      </c>
      <c r="J309" s="5">
        <f>F309+J308</f>
        <v>106198.99474509552</v>
      </c>
      <c r="K309" s="5">
        <f>G309+K308</f>
        <v>32334.550496701246</v>
      </c>
      <c r="L309" s="5">
        <f>H309+L308</f>
        <v>31367.372363281775</v>
      </c>
      <c r="M309" s="5">
        <f>I309+M308</f>
        <v>31242.660896874488</v>
      </c>
    </row>
    <row r="310" spans="1:13" x14ac:dyDescent="0.3">
      <c r="A310">
        <f t="shared" si="4"/>
        <v>297</v>
      </c>
      <c r="B310" s="5">
        <f>B309*(1+$C$1/12)+$C$3-F309</f>
        <v>511397.98949018412</v>
      </c>
      <c r="C310" s="5">
        <f>C309*(1+$C$1/12)+$C$3-G309</f>
        <v>632965.64405156265</v>
      </c>
      <c r="D310" s="5">
        <f>D309*(1+$C$1/12)+$C$3-H309</f>
        <v>636029.77262660838</v>
      </c>
      <c r="E310" s="5">
        <f>E309*(1+$C$1/12)+$C$3</f>
        <v>637870.62672418018</v>
      </c>
      <c r="F310" s="24">
        <f>B310*2%/12</f>
        <v>852.32998248364026</v>
      </c>
      <c r="G310" s="1">
        <f>(VLOOKUP(C310,'StashAway Pricing'!$A$2:$C$8,3,TRUE)+VLOOKUP(C310,'StashAway Pricing'!$A$2:$C$8,2,TRUE)*(C310-VLOOKUP(C310,'StashAway Pricing'!$A$2:$C$8,1,TRUE)))/12</f>
        <v>235.32474434622398</v>
      </c>
      <c r="H310" s="1">
        <f>IF(D310&lt;10000,D310*1%/12,IF(D310&lt;100000,D310*0.7%/12,D310*0.5%/12))</f>
        <v>265.01240526108683</v>
      </c>
      <c r="I310" s="1">
        <f>18/12+0.5%*E310/12</f>
        <v>267.27942780174175</v>
      </c>
      <c r="J310" s="5">
        <f>F310+J309</f>
        <v>107051.32472757917</v>
      </c>
      <c r="K310" s="5">
        <f>G310+K309</f>
        <v>32569.87524104747</v>
      </c>
      <c r="L310" s="5">
        <f>H310+L309</f>
        <v>31632.384768542863</v>
      </c>
      <c r="M310" s="5">
        <f>I310+M309</f>
        <v>31509.94032467623</v>
      </c>
    </row>
    <row r="311" spans="1:13" x14ac:dyDescent="0.3">
      <c r="A311">
        <f t="shared" si="4"/>
        <v>298</v>
      </c>
      <c r="B311" s="5">
        <f>B310*(1+$C$1/12)+$C$3-F310</f>
        <v>514102.64945515135</v>
      </c>
      <c r="C311" s="5">
        <f>C310*(1+$C$1/12)+$C$3-G310</f>
        <v>636895.14752747421</v>
      </c>
      <c r="D311" s="5">
        <f>D310*(1+$C$1/12)+$C$3-H310</f>
        <v>639944.90908448026</v>
      </c>
      <c r="E311" s="5">
        <f>E310*(1+$C$1/12)+$C$3-SUM(I308:I310)</f>
        <v>641263.34357143054</v>
      </c>
      <c r="F311" s="24">
        <f>B311*2%/12</f>
        <v>856.83774909191891</v>
      </c>
      <c r="G311" s="1">
        <f>(VLOOKUP(C311,'StashAway Pricing'!$A$2:$C$8,3,TRUE)+VLOOKUP(C311,'StashAway Pricing'!$A$2:$C$8,2,TRUE)*(C311-VLOOKUP(C311,'StashAway Pricing'!$A$2:$C$8,1,TRUE)))/12</f>
        <v>236.30712021520188</v>
      </c>
      <c r="H311" s="1">
        <f>IF(D311&lt;10000,D311*1%/12,IF(D311&lt;100000,D311*0.7%/12,D311*0.5%/12))</f>
        <v>266.64371211853341</v>
      </c>
      <c r="I311" s="1">
        <f>18/12+0.5%*E311/12</f>
        <v>268.69305982142942</v>
      </c>
      <c r="J311" s="5">
        <f>F311+J310</f>
        <v>107908.16247667109</v>
      </c>
      <c r="K311" s="5">
        <f>G311+K310</f>
        <v>32806.182361262669</v>
      </c>
      <c r="L311" s="5">
        <f>H311+L310</f>
        <v>31899.028480661396</v>
      </c>
      <c r="M311" s="5">
        <f>I311+M310</f>
        <v>31778.633384497662</v>
      </c>
    </row>
    <row r="312" spans="1:13" x14ac:dyDescent="0.3">
      <c r="A312">
        <f t="shared" si="4"/>
        <v>299</v>
      </c>
      <c r="B312" s="5">
        <f>B311*(1+$C$1/12)+$C$3-F311</f>
        <v>516816.32495333516</v>
      </c>
      <c r="C312" s="5">
        <f>C311*(1+$C$1/12)+$C$3-G311</f>
        <v>640843.31614489632</v>
      </c>
      <c r="D312" s="5">
        <f>D311*(1+$C$1/12)+$C$3-H311</f>
        <v>643877.98991778411</v>
      </c>
      <c r="E312" s="5">
        <f>E311*(1+$C$1/12)+$C$3</f>
        <v>645469.66028928757</v>
      </c>
      <c r="F312" s="24">
        <f>B312*2%/12</f>
        <v>861.36054158889192</v>
      </c>
      <c r="G312" s="1">
        <f>(VLOOKUP(C312,'StashAway Pricing'!$A$2:$C$8,3,TRUE)+VLOOKUP(C312,'StashAway Pricing'!$A$2:$C$8,2,TRUE)*(C312-VLOOKUP(C312,'StashAway Pricing'!$A$2:$C$8,1,TRUE)))/12</f>
        <v>237.2941623695574</v>
      </c>
      <c r="H312" s="1">
        <f>IF(D312&lt;10000,D312*1%/12,IF(D312&lt;100000,D312*0.7%/12,D312*0.5%/12))</f>
        <v>268.28249579907668</v>
      </c>
      <c r="I312" s="1">
        <f>18/12+0.5%*E312/12</f>
        <v>270.44569178720315</v>
      </c>
      <c r="J312" s="5">
        <f>F312+J311</f>
        <v>108769.52301825998</v>
      </c>
      <c r="K312" s="5">
        <f>G312+K311</f>
        <v>33043.476523632227</v>
      </c>
      <c r="L312" s="5">
        <f>H312+L311</f>
        <v>32167.310976460474</v>
      </c>
      <c r="M312" s="5">
        <f>I312+M311</f>
        <v>32049.079076284866</v>
      </c>
    </row>
    <row r="313" spans="1:13" x14ac:dyDescent="0.3">
      <c r="A313">
        <f t="shared" si="4"/>
        <v>300</v>
      </c>
      <c r="B313" s="5">
        <f>B312*(1+$C$1/12)+$C$3-F312</f>
        <v>519539.04603651288</v>
      </c>
      <c r="C313" s="5">
        <f>C312*(1+$C$1/12)+$C$3-G312</f>
        <v>644810.23856325122</v>
      </c>
      <c r="D313" s="5">
        <f>D312*(1+$C$1/12)+$C$3-H312</f>
        <v>647829.09737157379</v>
      </c>
      <c r="E313" s="5">
        <f>E312*(1+$C$1/12)+$C$3</f>
        <v>649697.00859073398</v>
      </c>
      <c r="F313" s="24">
        <f>B313*2%/12</f>
        <v>865.89841006085487</v>
      </c>
      <c r="G313" s="1">
        <f>(VLOOKUP(C313,'StashAway Pricing'!$A$2:$C$8,3,TRUE)+VLOOKUP(C313,'StashAway Pricing'!$A$2:$C$8,2,TRUE)*(C313-VLOOKUP(C313,'StashAway Pricing'!$A$2:$C$8,1,TRUE)))/12</f>
        <v>238.28589297414612</v>
      </c>
      <c r="H313" s="1">
        <f>IF(D313&lt;10000,D313*1%/12,IF(D313&lt;100000,D313*0.7%/12,D313*0.5%/12))</f>
        <v>269.92879057148906</v>
      </c>
      <c r="I313" s="1">
        <f>18/12+0.5%*E313/12</f>
        <v>272.20708691280583</v>
      </c>
      <c r="J313" s="5">
        <f>F313+J312</f>
        <v>109635.42142832083</v>
      </c>
      <c r="K313" s="5">
        <f>G313+K312</f>
        <v>33281.762416606376</v>
      </c>
      <c r="L313" s="5">
        <f>H313+L312</f>
        <v>32437.239767031962</v>
      </c>
      <c r="M313" s="5">
        <f>I313+M312</f>
        <v>32321.286163197674</v>
      </c>
    </row>
    <row r="314" spans="1:13" x14ac:dyDescent="0.3">
      <c r="A314">
        <f t="shared" si="4"/>
        <v>301</v>
      </c>
      <c r="B314" s="5">
        <f>B313*(1+$C$1/12)+$C$3-F313</f>
        <v>522270.84285663452</v>
      </c>
      <c r="C314" s="5">
        <f>C313*(1+$C$1/12)+$C$3-G313</f>
        <v>648796.00386309333</v>
      </c>
      <c r="D314" s="5">
        <f>D313*(1+$C$1/12)+$C$3-H313</f>
        <v>651798.31406786002</v>
      </c>
      <c r="E314" s="5">
        <f>E313*(1+$C$1/12)+$C$3-SUM(I311:I313)</f>
        <v>653134.14779516612</v>
      </c>
      <c r="F314" s="24">
        <f>B314*2%/12</f>
        <v>870.45140476105746</v>
      </c>
      <c r="G314" s="1">
        <f>(VLOOKUP(C314,'StashAway Pricing'!$A$2:$C$8,3,TRUE)+VLOOKUP(C314,'StashAway Pricing'!$A$2:$C$8,2,TRUE)*(C314-VLOOKUP(C314,'StashAway Pricing'!$A$2:$C$8,1,TRUE)))/12</f>
        <v>239.28233429910665</v>
      </c>
      <c r="H314" s="1">
        <f>IF(D314&lt;10000,D314*1%/12,IF(D314&lt;100000,D314*0.7%/12,D314*0.5%/12))</f>
        <v>271.58263086160838</v>
      </c>
      <c r="I314" s="1">
        <f>18/12+0.5%*E314/12</f>
        <v>273.6392282479859</v>
      </c>
      <c r="J314" s="5">
        <f>F314+J313</f>
        <v>110505.87283308188</v>
      </c>
      <c r="K314" s="5">
        <f>G314+K313</f>
        <v>33521.044750905479</v>
      </c>
      <c r="L314" s="5">
        <f>H314+L313</f>
        <v>32708.822397893571</v>
      </c>
      <c r="M314" s="5">
        <f>I314+M313</f>
        <v>32594.92539144566</v>
      </c>
    </row>
    <row r="315" spans="1:13" x14ac:dyDescent="0.3">
      <c r="A315">
        <f t="shared" si="4"/>
        <v>302</v>
      </c>
      <c r="B315" s="5">
        <f>B314*(1+$C$1/12)+$C$3-F314</f>
        <v>525011.74566615664</v>
      </c>
      <c r="C315" s="5">
        <f>C314*(1+$C$1/12)+$C$3-G314</f>
        <v>652800.70154810965</v>
      </c>
      <c r="D315" s="5">
        <f>D314*(1+$C$1/12)+$C$3-H314</f>
        <v>655785.72300733766</v>
      </c>
      <c r="E315" s="5">
        <f>E314*(1+$C$1/12)+$C$3</f>
        <v>657399.81853414187</v>
      </c>
      <c r="F315" s="24">
        <f>B315*2%/12</f>
        <v>875.01957611026103</v>
      </c>
      <c r="G315" s="1">
        <f>(VLOOKUP(C315,'StashAway Pricing'!$A$2:$C$8,3,TRUE)+VLOOKUP(C315,'StashAway Pricing'!$A$2:$C$8,2,TRUE)*(C315-VLOOKUP(C315,'StashAway Pricing'!$A$2:$C$8,1,TRUE)))/12</f>
        <v>240.28350872036074</v>
      </c>
      <c r="H315" s="1">
        <f>IF(D315&lt;10000,D315*1%/12,IF(D315&lt;100000,D315*0.7%/12,D315*0.5%/12))</f>
        <v>273.24405125305736</v>
      </c>
      <c r="I315" s="1">
        <f>18/12+0.5%*E315/12</f>
        <v>275.41659105589247</v>
      </c>
      <c r="J315" s="5">
        <f>F315+J314</f>
        <v>111380.89240919215</v>
      </c>
      <c r="K315" s="5">
        <f>G315+K314</f>
        <v>33761.328259625843</v>
      </c>
      <c r="L315" s="5">
        <f>H315+L314</f>
        <v>32982.06644914663</v>
      </c>
      <c r="M315" s="5">
        <f>I315+M314</f>
        <v>32870.341982501552</v>
      </c>
    </row>
    <row r="316" spans="1:13" x14ac:dyDescent="0.3">
      <c r="A316">
        <f t="shared" si="4"/>
        <v>303</v>
      </c>
      <c r="B316" s="5">
        <f>B315*(1+$C$1/12)+$C$3-F315</f>
        <v>527761.78481837711</v>
      </c>
      <c r="C316" s="5">
        <f>C315*(1+$C$1/12)+$C$3-G315</f>
        <v>656824.42154712975</v>
      </c>
      <c r="D316" s="5">
        <f>D315*(1+$C$1/12)+$C$3-H315</f>
        <v>659791.40757112124</v>
      </c>
      <c r="E316" s="5">
        <f>E315*(1+$C$1/12)+$C$3</f>
        <v>661686.8176268125</v>
      </c>
      <c r="F316" s="24">
        <f>B316*2%/12</f>
        <v>879.60297469729528</v>
      </c>
      <c r="G316" s="1">
        <f>(VLOOKUP(C316,'StashAway Pricing'!$A$2:$C$8,3,TRUE)+VLOOKUP(C316,'StashAway Pricing'!$A$2:$C$8,2,TRUE)*(C316-VLOOKUP(C316,'StashAway Pricing'!$A$2:$C$8,1,TRUE)))/12</f>
        <v>241.28943872011578</v>
      </c>
      <c r="H316" s="1">
        <f>IF(D316&lt;10000,D316*1%/12,IF(D316&lt;100000,D316*0.7%/12,D316*0.5%/12))</f>
        <v>274.91308648796718</v>
      </c>
      <c r="I316" s="1">
        <f>18/12+0.5%*E316/12</f>
        <v>277.20284067783854</v>
      </c>
      <c r="J316" s="5">
        <f>F316+J315</f>
        <v>112260.49538388944</v>
      </c>
      <c r="K316" s="5">
        <f>G316+K315</f>
        <v>34002.617698345959</v>
      </c>
      <c r="L316" s="5">
        <f>H316+L315</f>
        <v>33256.9795356346</v>
      </c>
      <c r="M316" s="5">
        <f>I316+M315</f>
        <v>33147.544823179393</v>
      </c>
    </row>
    <row r="317" spans="1:13" x14ac:dyDescent="0.3">
      <c r="A317">
        <f t="shared" si="4"/>
        <v>304</v>
      </c>
      <c r="B317" s="5">
        <f>B316*(1+$C$1/12)+$C$3-F316</f>
        <v>530520.99076777173</v>
      </c>
      <c r="C317" s="5">
        <f>C316*(1+$C$1/12)+$C$3-G316</f>
        <v>660867.25421614526</v>
      </c>
      <c r="D317" s="5">
        <f>D316*(1+$C$1/12)+$C$3-H316</f>
        <v>663815.45152248885</v>
      </c>
      <c r="E317" s="5">
        <f>E316*(1+$C$1/12)+$C$3-SUM(I314:I316)</f>
        <v>665168.9930549647</v>
      </c>
      <c r="F317" s="24">
        <f>B317*2%/12</f>
        <v>884.20165127961957</v>
      </c>
      <c r="G317" s="1">
        <f>(VLOOKUP(C317,'StashAway Pricing'!$A$2:$C$8,3,TRUE)+VLOOKUP(C317,'StashAway Pricing'!$A$2:$C$8,2,TRUE)*(C317-VLOOKUP(C317,'StashAway Pricing'!$A$2:$C$8,1,TRUE)))/12</f>
        <v>242.30014688736966</v>
      </c>
      <c r="H317" s="1">
        <f>IF(D317&lt;10000,D317*1%/12,IF(D317&lt;100000,D317*0.7%/12,D317*0.5%/12))</f>
        <v>276.58977146770366</v>
      </c>
      <c r="I317" s="1">
        <f>18/12+0.5%*E317/12</f>
        <v>278.6537471062353</v>
      </c>
      <c r="J317" s="5">
        <f>F317+J316</f>
        <v>113144.69703516907</v>
      </c>
      <c r="K317" s="5">
        <f>G317+K316</f>
        <v>34244.917845233329</v>
      </c>
      <c r="L317" s="5">
        <f>H317+L316</f>
        <v>33533.569307102305</v>
      </c>
      <c r="M317" s="5">
        <f>I317+M316</f>
        <v>33426.198570285625</v>
      </c>
    </row>
    <row r="318" spans="1:13" x14ac:dyDescent="0.3">
      <c r="A318">
        <f t="shared" si="4"/>
        <v>305</v>
      </c>
      <c r="B318" s="5">
        <f>B317*(1+$C$1/12)+$C$3-F317</f>
        <v>533289.39407033089</v>
      </c>
      <c r="C318" s="5">
        <f>C317*(1+$C$1/12)+$C$3-G317</f>
        <v>664929.2903403386</v>
      </c>
      <c r="D318" s="5">
        <f>D317*(1+$C$1/12)+$C$3-H317</f>
        <v>667857.93900863349</v>
      </c>
      <c r="E318" s="5">
        <f>E317*(1+$C$1/12)+$C$3</f>
        <v>669494.83802023949</v>
      </c>
      <c r="F318" s="24">
        <f>B318*2%/12</f>
        <v>888.81565678388495</v>
      </c>
      <c r="G318" s="1">
        <f>(VLOOKUP(C318,'StashAway Pricing'!$A$2:$C$8,3,TRUE)+VLOOKUP(C318,'StashAway Pricing'!$A$2:$C$8,2,TRUE)*(C318-VLOOKUP(C318,'StashAway Pricing'!$A$2:$C$8,1,TRUE)))/12</f>
        <v>243.31565591841797</v>
      </c>
      <c r="H318" s="1">
        <f>IF(D318&lt;10000,D318*1%/12,IF(D318&lt;100000,D318*0.7%/12,D318*0.5%/12))</f>
        <v>278.27414125359729</v>
      </c>
      <c r="I318" s="1">
        <f>18/12+0.5%*E318/12</f>
        <v>280.45618250843313</v>
      </c>
      <c r="J318" s="5">
        <f>F318+J317</f>
        <v>114033.51269195296</v>
      </c>
      <c r="K318" s="5">
        <f>G318+K317</f>
        <v>34488.23350115175</v>
      </c>
      <c r="L318" s="5">
        <f>H318+L317</f>
        <v>33811.843448355903</v>
      </c>
      <c r="M318" s="5">
        <f>I318+M317</f>
        <v>33706.654752794057</v>
      </c>
    </row>
    <row r="319" spans="1:13" x14ac:dyDescent="0.3">
      <c r="A319">
        <f t="shared" si="4"/>
        <v>306</v>
      </c>
      <c r="B319" s="5">
        <f>B318*(1+$C$1/12)+$C$3-F318</f>
        <v>536067.02538389864</v>
      </c>
      <c r="C319" s="5">
        <f>C318*(1+$C$1/12)+$C$3-G318</f>
        <v>669010.6211361218</v>
      </c>
      <c r="D319" s="5">
        <f>D318*(1+$C$1/12)+$C$3-H318</f>
        <v>671918.95456242305</v>
      </c>
      <c r="E319" s="5">
        <f>E318*(1+$C$1/12)+$C$3</f>
        <v>673842.31221034063</v>
      </c>
      <c r="F319" s="24">
        <f>B319*2%/12</f>
        <v>893.44504230649773</v>
      </c>
      <c r="G319" s="1">
        <f>(VLOOKUP(C319,'StashAway Pricing'!$A$2:$C$8,3,TRUE)+VLOOKUP(C319,'StashAway Pricing'!$A$2:$C$8,2,TRUE)*(C319-VLOOKUP(C319,'StashAway Pricing'!$A$2:$C$8,1,TRUE)))/12</f>
        <v>244.3359886173638</v>
      </c>
      <c r="H319" s="1">
        <f>IF(D319&lt;10000,D319*1%/12,IF(D319&lt;100000,D319*0.7%/12,D319*0.5%/12))</f>
        <v>279.96623106767629</v>
      </c>
      <c r="I319" s="1">
        <f>18/12+0.5%*E319/12</f>
        <v>282.26763008764192</v>
      </c>
      <c r="J319" s="5">
        <f>F319+J318</f>
        <v>114926.95773425946</v>
      </c>
      <c r="K319" s="5">
        <f>G319+K318</f>
        <v>34732.569489769114</v>
      </c>
      <c r="L319" s="5">
        <f>H319+L318</f>
        <v>34091.809679423583</v>
      </c>
      <c r="M319" s="5">
        <f>I319+M318</f>
        <v>33988.922382881698</v>
      </c>
    </row>
    <row r="320" spans="1:13" x14ac:dyDescent="0.3">
      <c r="A320">
        <f t="shared" si="4"/>
        <v>307</v>
      </c>
      <c r="B320" s="5">
        <f>B319*(1+$C$1/12)+$C$3-F319</f>
        <v>538853.91546851164</v>
      </c>
      <c r="C320" s="5">
        <f>C319*(1+$C$1/12)+$C$3-G319</f>
        <v>673111.33825318492</v>
      </c>
      <c r="D320" s="5">
        <f>D319*(1+$C$1/12)+$C$3-H319</f>
        <v>675998.58310416748</v>
      </c>
      <c r="E320" s="5">
        <f>E319*(1+$C$1/12)+$C$3-SUM(I317:I319)</f>
        <v>677370.14621169004</v>
      </c>
      <c r="F320" s="24">
        <f>B320*2%/12</f>
        <v>898.08985911418597</v>
      </c>
      <c r="G320" s="1">
        <f>(VLOOKUP(C320,'StashAway Pricing'!$A$2:$C$8,3,TRUE)+VLOOKUP(C320,'StashAway Pricing'!$A$2:$C$8,2,TRUE)*(C320-VLOOKUP(C320,'StashAway Pricing'!$A$2:$C$8,1,TRUE)))/12</f>
        <v>245.36116789662955</v>
      </c>
      <c r="H320" s="1">
        <f>IF(D320&lt;10000,D320*1%/12,IF(D320&lt;100000,D320*0.7%/12,D320*0.5%/12))</f>
        <v>281.66607629340314</v>
      </c>
      <c r="I320" s="1">
        <f>18/12+0.5%*E320/12</f>
        <v>283.73756092153752</v>
      </c>
      <c r="J320" s="5">
        <f>F320+J319</f>
        <v>115825.04759337365</v>
      </c>
      <c r="K320" s="5">
        <f>G320+K319</f>
        <v>34977.93065766574</v>
      </c>
      <c r="L320" s="5">
        <f>H320+L319</f>
        <v>34373.475755716987</v>
      </c>
      <c r="M320" s="5">
        <f>I320+M319</f>
        <v>34272.659943803235</v>
      </c>
    </row>
    <row r="321" spans="1:13" x14ac:dyDescent="0.3">
      <c r="A321">
        <f t="shared" si="4"/>
        <v>308</v>
      </c>
      <c r="B321" s="5">
        <f>B320*(1+$C$1/12)+$C$3-F320</f>
        <v>541650.09518674004</v>
      </c>
      <c r="C321" s="5">
        <f>C320*(1+$C$1/12)+$C$3-G320</f>
        <v>677231.53377655416</v>
      </c>
      <c r="D321" s="5">
        <f>D320*(1+$C$1/12)+$C$3-H320</f>
        <v>680096.90994339483</v>
      </c>
      <c r="E321" s="5">
        <f>E320*(1+$C$1/12)+$C$3</f>
        <v>681756.99694274843</v>
      </c>
      <c r="F321" s="24">
        <f>B321*2%/12</f>
        <v>902.7501586445668</v>
      </c>
      <c r="G321" s="1">
        <f>(VLOOKUP(C321,'StashAway Pricing'!$A$2:$C$8,3,TRUE)+VLOOKUP(C321,'StashAway Pricing'!$A$2:$C$8,2,TRUE)*(C321-VLOOKUP(C321,'StashAway Pricing'!$A$2:$C$8,1,TRUE)))/12</f>
        <v>246.39121677747187</v>
      </c>
      <c r="H321" s="1">
        <f>IF(D321&lt;10000,D321*1%/12,IF(D321&lt;100000,D321*0.7%/12,D321*0.5%/12))</f>
        <v>283.37371247641448</v>
      </c>
      <c r="I321" s="1">
        <f>18/12+0.5%*E321/12</f>
        <v>285.56541539281187</v>
      </c>
      <c r="J321" s="5">
        <f>F321+J320</f>
        <v>116727.79775201822</v>
      </c>
      <c r="K321" s="5">
        <f>G321+K320</f>
        <v>35224.321874443209</v>
      </c>
      <c r="L321" s="5">
        <f>H321+L320</f>
        <v>34656.849468193403</v>
      </c>
      <c r="M321" s="5">
        <f>I321+M320</f>
        <v>34558.225359196047</v>
      </c>
    </row>
    <row r="322" spans="1:13" x14ac:dyDescent="0.3">
      <c r="A322">
        <f t="shared" si="4"/>
        <v>309</v>
      </c>
      <c r="B322" s="5">
        <f>B321*(1+$C$1/12)+$C$3-F321</f>
        <v>544455.59550402919</v>
      </c>
      <c r="C322" s="5">
        <f>C321*(1+$C$1/12)+$C$3-G321</f>
        <v>681371.30022865941</v>
      </c>
      <c r="D322" s="5">
        <f>D321*(1+$C$1/12)+$C$3-H321</f>
        <v>684214.0207806353</v>
      </c>
      <c r="E322" s="5">
        <f>E321*(1+$C$1/12)+$C$3</f>
        <v>686165.78192746209</v>
      </c>
      <c r="F322" s="24">
        <f>B322*2%/12</f>
        <v>907.42599250671537</v>
      </c>
      <c r="G322" s="1">
        <f>(VLOOKUP(C322,'StashAway Pricing'!$A$2:$C$8,3,TRUE)+VLOOKUP(C322,'StashAway Pricing'!$A$2:$C$8,2,TRUE)*(C322-VLOOKUP(C322,'StashAway Pricing'!$A$2:$C$8,1,TRUE)))/12</f>
        <v>247.42615839049822</v>
      </c>
      <c r="H322" s="1">
        <f>IF(D322&lt;10000,D322*1%/12,IF(D322&lt;100000,D322*0.7%/12,D322*0.5%/12))</f>
        <v>285.0891753252647</v>
      </c>
      <c r="I322" s="1">
        <f>18/12+0.5%*E322/12</f>
        <v>287.40240913644254</v>
      </c>
      <c r="J322" s="5">
        <f>F322+J321</f>
        <v>117635.22374452493</v>
      </c>
      <c r="K322" s="5">
        <f>G322+K321</f>
        <v>35471.748032833704</v>
      </c>
      <c r="L322" s="5">
        <f>H322+L321</f>
        <v>34941.938643518668</v>
      </c>
      <c r="M322" s="5">
        <f>I322+M321</f>
        <v>34845.627768332488</v>
      </c>
    </row>
    <row r="323" spans="1:13" x14ac:dyDescent="0.3">
      <c r="A323">
        <f t="shared" si="4"/>
        <v>310</v>
      </c>
      <c r="B323" s="5">
        <f>B322*(1+$C$1/12)+$C$3-F322</f>
        <v>547270.44748904265</v>
      </c>
      <c r="C323" s="5">
        <f>C322*(1+$C$1/12)+$C$3-G322</f>
        <v>685530.73057141213</v>
      </c>
      <c r="D323" s="5">
        <f>D322*(1+$C$1/12)+$C$3-H322</f>
        <v>688350.00170921313</v>
      </c>
      <c r="E323" s="5">
        <f>E322*(1+$C$1/12)+$C$3-SUM(I320:I322)</f>
        <v>689739.90545164864</v>
      </c>
      <c r="F323" s="24">
        <f>B323*2%/12</f>
        <v>912.11741248173769</v>
      </c>
      <c r="G323" s="1">
        <f>(VLOOKUP(C323,'StashAway Pricing'!$A$2:$C$8,3,TRUE)+VLOOKUP(C323,'StashAway Pricing'!$A$2:$C$8,2,TRUE)*(C323-VLOOKUP(C323,'StashAway Pricing'!$A$2:$C$8,1,TRUE)))/12</f>
        <v>248.46601597618636</v>
      </c>
      <c r="H323" s="1">
        <f>IF(D323&lt;10000,D323*1%/12,IF(D323&lt;100000,D323*0.7%/12,D323*0.5%/12))</f>
        <v>286.81250071217215</v>
      </c>
      <c r="I323" s="1">
        <f>18/12+0.5%*E323/12</f>
        <v>288.89162727152024</v>
      </c>
      <c r="J323" s="5">
        <f>F323+J322</f>
        <v>118547.34115700667</v>
      </c>
      <c r="K323" s="5">
        <f>G323+K322</f>
        <v>35720.214048809888</v>
      </c>
      <c r="L323" s="5">
        <f>H323+L322</f>
        <v>35228.751144230839</v>
      </c>
      <c r="M323" s="5">
        <f>I323+M322</f>
        <v>35134.519395604009</v>
      </c>
    </row>
    <row r="324" spans="1:13" x14ac:dyDescent="0.3">
      <c r="A324">
        <f t="shared" si="4"/>
        <v>311</v>
      </c>
      <c r="B324" s="5">
        <f>B323*(1+$C$1/12)+$C$3-F323</f>
        <v>550094.68231400615</v>
      </c>
      <c r="C324" s="5">
        <f>C323*(1+$C$1/12)+$C$3-G323</f>
        <v>689709.91820829292</v>
      </c>
      <c r="D324" s="5">
        <f>D323*(1+$C$1/12)+$C$3-H323</f>
        <v>692504.93921704695</v>
      </c>
      <c r="E324" s="5">
        <f>E323*(1+$C$1/12)+$C$3</f>
        <v>694188.60497890681</v>
      </c>
      <c r="F324" s="24">
        <f>B324*2%/12</f>
        <v>916.82447052334362</v>
      </c>
      <c r="G324" s="1">
        <f>(VLOOKUP(C324,'StashAway Pricing'!$A$2:$C$8,3,TRUE)+VLOOKUP(C324,'StashAway Pricing'!$A$2:$C$8,2,TRUE)*(C324-VLOOKUP(C324,'StashAway Pricing'!$A$2:$C$8,1,TRUE)))/12</f>
        <v>249.51081288540658</v>
      </c>
      <c r="H324" s="1">
        <f>IF(D324&lt;10000,D324*1%/12,IF(D324&lt;100000,D324*0.7%/12,D324*0.5%/12))</f>
        <v>288.54372467376953</v>
      </c>
      <c r="I324" s="1">
        <f>18/12+0.5%*E324/12</f>
        <v>290.74525207454451</v>
      </c>
      <c r="J324" s="5">
        <f>F324+J323</f>
        <v>119464.16562753</v>
      </c>
      <c r="K324" s="5">
        <f>G324+K323</f>
        <v>35969.724861695293</v>
      </c>
      <c r="L324" s="5">
        <f>H324+L323</f>
        <v>35517.29486890461</v>
      </c>
      <c r="M324" s="5">
        <f>I324+M323</f>
        <v>35425.264647678552</v>
      </c>
    </row>
    <row r="325" spans="1:13" x14ac:dyDescent="0.3">
      <c r="A325">
        <f t="shared" si="4"/>
        <v>312</v>
      </c>
      <c r="B325" s="5">
        <f>B324*(1+$C$1/12)+$C$3-F324</f>
        <v>552928.3312550527</v>
      </c>
      <c r="C325" s="5">
        <f>C324*(1+$C$1/12)+$C$3-G324</f>
        <v>693908.95698644896</v>
      </c>
      <c r="D325" s="5">
        <f>D324*(1+$C$1/12)+$C$3-H324</f>
        <v>696678.92018845829</v>
      </c>
      <c r="E325" s="5">
        <f>E324*(1+$C$1/12)+$C$3</f>
        <v>698659.54800380126</v>
      </c>
      <c r="F325" s="24">
        <f>B325*2%/12</f>
        <v>921.54721875842108</v>
      </c>
      <c r="G325" s="1">
        <f>(VLOOKUP(C325,'StashAway Pricing'!$A$2:$C$8,3,TRUE)+VLOOKUP(C325,'StashAway Pricing'!$A$2:$C$8,2,TRUE)*(C325-VLOOKUP(C325,'StashAway Pricing'!$A$2:$C$8,1,TRUE)))/12</f>
        <v>250.56057257994556</v>
      </c>
      <c r="H325" s="1">
        <f>IF(D325&lt;10000,D325*1%/12,IF(D325&lt;100000,D325*0.7%/12,D325*0.5%/12))</f>
        <v>290.28288341185765</v>
      </c>
      <c r="I325" s="1">
        <f>18/12+0.5%*E325/12</f>
        <v>292.60814500158386</v>
      </c>
      <c r="J325" s="5">
        <f>F325+J324</f>
        <v>120385.71284628843</v>
      </c>
      <c r="K325" s="5">
        <f>G325+K324</f>
        <v>36220.28543427524</v>
      </c>
      <c r="L325" s="5">
        <f>H325+L324</f>
        <v>35807.577752316465</v>
      </c>
      <c r="M325" s="5">
        <f>I325+M324</f>
        <v>35717.872792680137</v>
      </c>
    </row>
    <row r="326" spans="1:13" x14ac:dyDescent="0.3">
      <c r="A326">
        <f t="shared" si="4"/>
        <v>313</v>
      </c>
      <c r="B326" s="5">
        <f>B325*(1+$C$1/12)+$C$3-F325</f>
        <v>555771.42569256958</v>
      </c>
      <c r="C326" s="5">
        <f>C325*(1+$C$1/12)+$C$3-G325</f>
        <v>698127.94119880116</v>
      </c>
      <c r="D326" s="5">
        <f>D325*(1+$C$1/12)+$C$3-H325</f>
        <v>700872.0319059887</v>
      </c>
      <c r="E326" s="5">
        <f>E325*(1+$C$1/12)+$C$3-SUM(I323:I325)</f>
        <v>702280.60071947251</v>
      </c>
      <c r="F326" s="24">
        <f>B326*2%/12</f>
        <v>926.28570948761592</v>
      </c>
      <c r="G326" s="1">
        <f>(VLOOKUP(C326,'StashAway Pricing'!$A$2:$C$8,3,TRUE)+VLOOKUP(C326,'StashAway Pricing'!$A$2:$C$8,2,TRUE)*(C326-VLOOKUP(C326,'StashAway Pricing'!$A$2:$C$8,1,TRUE)))/12</f>
        <v>251.61531863303364</v>
      </c>
      <c r="H326" s="1">
        <f>IF(D326&lt;10000,D326*1%/12,IF(D326&lt;100000,D326*0.7%/12,D326*0.5%/12))</f>
        <v>292.03001329416196</v>
      </c>
      <c r="I326" s="1">
        <f>18/12+0.5%*E326/12</f>
        <v>294.11691696644692</v>
      </c>
      <c r="J326" s="5">
        <f>F326+J325</f>
        <v>121311.99855577604</v>
      </c>
      <c r="K326" s="5">
        <f>G326+K325</f>
        <v>36471.900752908274</v>
      </c>
      <c r="L326" s="5">
        <f>H326+L325</f>
        <v>36099.607765610628</v>
      </c>
      <c r="M326" s="5">
        <f>I326+M325</f>
        <v>36011.989709646587</v>
      </c>
    </row>
    <row r="327" spans="1:13" x14ac:dyDescent="0.3">
      <c r="A327">
        <f t="shared" si="4"/>
        <v>314</v>
      </c>
      <c r="B327" s="5">
        <f>B326*(1+$C$1/12)+$C$3-F326</f>
        <v>558623.99711154471</v>
      </c>
      <c r="C327" s="5">
        <f>C326*(1+$C$1/12)+$C$3-G326</f>
        <v>702366.96558616206</v>
      </c>
      <c r="D327" s="5">
        <f>D326*(1+$C$1/12)+$C$3-H326</f>
        <v>705084.36205222434</v>
      </c>
      <c r="E327" s="5">
        <f>E326*(1+$C$1/12)+$C$3</f>
        <v>706792.00372306979</v>
      </c>
      <c r="F327" s="24">
        <f>B327*2%/12</f>
        <v>931.03999518590797</v>
      </c>
      <c r="G327" s="1">
        <f>(VLOOKUP(C327,'StashAway Pricing'!$A$2:$C$8,3,TRUE)+VLOOKUP(C327,'StashAway Pricing'!$A$2:$C$8,2,TRUE)*(C327-VLOOKUP(C327,'StashAway Pricing'!$A$2:$C$8,1,TRUE)))/12</f>
        <v>252.67507472987384</v>
      </c>
      <c r="H327" s="1">
        <f>IF(D327&lt;10000,D327*1%/12,IF(D327&lt;100000,D327*0.7%/12,D327*0.5%/12))</f>
        <v>293.78515085509349</v>
      </c>
      <c r="I327" s="1">
        <f>18/12+0.5%*E327/12</f>
        <v>295.99666821794574</v>
      </c>
      <c r="J327" s="5">
        <f>F327+J326</f>
        <v>122243.03855096195</v>
      </c>
      <c r="K327" s="5">
        <f>G327+K326</f>
        <v>36724.575827638146</v>
      </c>
      <c r="L327" s="5">
        <f>H327+L326</f>
        <v>36393.392916465724</v>
      </c>
      <c r="M327" s="5">
        <f>I327+M326</f>
        <v>36307.98637786453</v>
      </c>
    </row>
    <row r="328" spans="1:13" x14ac:dyDescent="0.3">
      <c r="A328">
        <f t="shared" si="4"/>
        <v>315</v>
      </c>
      <c r="B328" s="5">
        <f>B327*(1+$C$1/12)+$C$3-F327</f>
        <v>561486.07710191642</v>
      </c>
      <c r="C328" s="5">
        <f>C327*(1+$C$1/12)+$C$3-G327</f>
        <v>706626.125339363</v>
      </c>
      <c r="D328" s="5">
        <f>D327*(1+$C$1/12)+$C$3-H327</f>
        <v>709315.99871163035</v>
      </c>
      <c r="E328" s="5">
        <f>E327*(1+$C$1/12)+$C$3</f>
        <v>711325.96374168503</v>
      </c>
      <c r="F328" s="24">
        <f>B328*2%/12</f>
        <v>935.81012850319405</v>
      </c>
      <c r="G328" s="1">
        <f>(VLOOKUP(C328,'StashAway Pricing'!$A$2:$C$8,3,TRUE)+VLOOKUP(C328,'StashAway Pricing'!$A$2:$C$8,2,TRUE)*(C328-VLOOKUP(C328,'StashAway Pricing'!$A$2:$C$8,1,TRUE)))/12</f>
        <v>253.73986466817408</v>
      </c>
      <c r="H328" s="1">
        <f>IF(D328&lt;10000,D328*1%/12,IF(D328&lt;100000,D328*0.7%/12,D328*0.5%/12))</f>
        <v>295.54833279651263</v>
      </c>
      <c r="I328" s="1">
        <f>18/12+0.5%*E328/12</f>
        <v>297.88581822570211</v>
      </c>
      <c r="J328" s="5">
        <f>F328+J327</f>
        <v>123178.84867946514</v>
      </c>
      <c r="K328" s="5">
        <f>G328+K327</f>
        <v>36978.315692306322</v>
      </c>
      <c r="L328" s="5">
        <f>H328+L327</f>
        <v>36688.941249262236</v>
      </c>
      <c r="M328" s="5">
        <f>I328+M327</f>
        <v>36605.872196090233</v>
      </c>
    </row>
    <row r="329" spans="1:13" x14ac:dyDescent="0.3">
      <c r="A329">
        <f t="shared" si="4"/>
        <v>316</v>
      </c>
      <c r="B329" s="5">
        <f>B328*(1+$C$1/12)+$C$3-F328</f>
        <v>564357.69735892268</v>
      </c>
      <c r="C329" s="5">
        <f>C328*(1+$C$1/12)+$C$3-G328</f>
        <v>710905.51610139152</v>
      </c>
      <c r="D329" s="5">
        <f>D328*(1+$C$1/12)+$C$3-H328</f>
        <v>713567.03037239192</v>
      </c>
      <c r="E329" s="5">
        <f>E328*(1+$C$1/12)+$C$3-SUM(I326:I328)</f>
        <v>714994.59415698331</v>
      </c>
      <c r="F329" s="24">
        <f>B329*2%/12</f>
        <v>940.59616226487117</v>
      </c>
      <c r="G329" s="1">
        <f>(VLOOKUP(C329,'StashAway Pricing'!$A$2:$C$8,3,TRUE)+VLOOKUP(C329,'StashAway Pricing'!$A$2:$C$8,2,TRUE)*(C329-VLOOKUP(C329,'StashAway Pricing'!$A$2:$C$8,1,TRUE)))/12</f>
        <v>254.8097123586812</v>
      </c>
      <c r="H329" s="1">
        <f>IF(D329&lt;10000,D329*1%/12,IF(D329&lt;100000,D329*0.7%/12,D329*0.5%/12))</f>
        <v>297.31959598849664</v>
      </c>
      <c r="I329" s="1">
        <f>18/12+0.5%*E329/12</f>
        <v>299.41441423207635</v>
      </c>
      <c r="J329" s="5">
        <f>F329+J328</f>
        <v>124119.44484173002</v>
      </c>
      <c r="K329" s="5">
        <f>G329+K328</f>
        <v>37233.125404664999</v>
      </c>
      <c r="L329" s="5">
        <f>H329+L328</f>
        <v>36986.260845250734</v>
      </c>
      <c r="M329" s="5">
        <f>I329+M328</f>
        <v>36905.286610322306</v>
      </c>
    </row>
    <row r="330" spans="1:13" x14ac:dyDescent="0.3">
      <c r="A330">
        <f t="shared" si="4"/>
        <v>317</v>
      </c>
      <c r="B330" s="5">
        <f>B329*(1+$C$1/12)+$C$3-F329</f>
        <v>567238.88968345243</v>
      </c>
      <c r="C330" s="5">
        <f>C329*(1+$C$1/12)+$C$3-G329</f>
        <v>715205.23396953975</v>
      </c>
      <c r="D330" s="5">
        <f>D329*(1+$C$1/12)+$C$3-H329</f>
        <v>717837.54592826532</v>
      </c>
      <c r="E330" s="5">
        <f>E329*(1+$C$1/12)+$C$3</f>
        <v>719569.56712776818</v>
      </c>
      <c r="F330" s="24">
        <f>B330*2%/12</f>
        <v>945.39814947242076</v>
      </c>
      <c r="G330" s="1">
        <f>(VLOOKUP(C330,'StashAway Pricing'!$A$2:$C$8,3,TRUE)+VLOOKUP(C330,'StashAway Pricing'!$A$2:$C$8,2,TRUE)*(C330-VLOOKUP(C330,'StashAway Pricing'!$A$2:$C$8,1,TRUE)))/12</f>
        <v>255.88464182571829</v>
      </c>
      <c r="H330" s="1">
        <f>IF(D330&lt;10000,D330*1%/12,IF(D330&lt;100000,D330*0.7%/12,D330*0.5%/12))</f>
        <v>299.09897747011058</v>
      </c>
      <c r="I330" s="1">
        <f>18/12+0.5%*E330/12</f>
        <v>301.32065296990339</v>
      </c>
      <c r="J330" s="5">
        <f>F330+J329</f>
        <v>125064.84299120243</v>
      </c>
      <c r="K330" s="5">
        <f>G330+K329</f>
        <v>37489.010046490715</v>
      </c>
      <c r="L330" s="5">
        <f>H330+L329</f>
        <v>37285.359822720842</v>
      </c>
      <c r="M330" s="5">
        <f>I330+M329</f>
        <v>37206.607263292208</v>
      </c>
    </row>
    <row r="331" spans="1:13" x14ac:dyDescent="0.3">
      <c r="A331">
        <f t="shared" si="4"/>
        <v>318</v>
      </c>
      <c r="B331" s="5">
        <f>B330*(1+$C$1/12)+$C$3-F330</f>
        <v>570129.68598239718</v>
      </c>
      <c r="C331" s="5">
        <f>C330*(1+$C$1/12)+$C$3-G330</f>
        <v>719525.37549756165</v>
      </c>
      <c r="D331" s="5">
        <f>D330*(1+$C$1/12)+$C$3-H330</f>
        <v>722127.63468043646</v>
      </c>
      <c r="E331" s="5">
        <f>E330*(1+$C$1/12)+$C$3</f>
        <v>724167.41496340698</v>
      </c>
      <c r="F331" s="24">
        <f>B331*2%/12</f>
        <v>950.21614330399541</v>
      </c>
      <c r="G331" s="1">
        <f>(VLOOKUP(C331,'StashAway Pricing'!$A$2:$C$8,3,TRUE)+VLOOKUP(C331,'StashAway Pricing'!$A$2:$C$8,2,TRUE)*(C331-VLOOKUP(C331,'StashAway Pricing'!$A$2:$C$8,1,TRUE)))/12</f>
        <v>256.96467720772375</v>
      </c>
      <c r="H331" s="1">
        <f>IF(D331&lt;10000,D331*1%/12,IF(D331&lt;100000,D331*0.7%/12,D331*0.5%/12))</f>
        <v>300.88651445018189</v>
      </c>
      <c r="I331" s="1">
        <f>18/12+0.5%*E331/12</f>
        <v>303.23642290141959</v>
      </c>
      <c r="J331" s="5">
        <f>F331+J330</f>
        <v>126015.05913450643</v>
      </c>
      <c r="K331" s="5">
        <f>G331+K330</f>
        <v>37745.97472369844</v>
      </c>
      <c r="L331" s="5">
        <f>H331+L330</f>
        <v>37586.246337171026</v>
      </c>
      <c r="M331" s="5">
        <f>I331+M330</f>
        <v>37509.843686193628</v>
      </c>
    </row>
    <row r="332" spans="1:13" x14ac:dyDescent="0.3">
      <c r="A332">
        <f t="shared" si="4"/>
        <v>319</v>
      </c>
      <c r="B332" s="5">
        <f>B331*(1+$C$1/12)+$C$3-F331</f>
        <v>573030.11826900509</v>
      </c>
      <c r="C332" s="5">
        <f>C331*(1+$C$1/12)+$C$3-G331</f>
        <v>723866.03769784165</v>
      </c>
      <c r="D332" s="5">
        <f>D331*(1+$C$1/12)+$C$3-H331</f>
        <v>726437.38633938832</v>
      </c>
      <c r="E332" s="5">
        <f>E331*(1+$C$1/12)+$C$3-SUM(I329:I331)</f>
        <v>727884.2805481205</v>
      </c>
      <c r="F332" s="24">
        <f>B332*2%/12</f>
        <v>955.05019711500847</v>
      </c>
      <c r="G332" s="1">
        <f>(VLOOKUP(C332,'StashAway Pricing'!$A$2:$C$8,3,TRUE)+VLOOKUP(C332,'StashAway Pricing'!$A$2:$C$8,2,TRUE)*(C332-VLOOKUP(C332,'StashAway Pricing'!$A$2:$C$8,1,TRUE)))/12</f>
        <v>258.04984275779378</v>
      </c>
      <c r="H332" s="1">
        <f>IF(D332&lt;10000,D332*1%/12,IF(D332&lt;100000,D332*0.7%/12,D332*0.5%/12))</f>
        <v>302.68224430807851</v>
      </c>
      <c r="I332" s="1">
        <f>18/12+0.5%*E332/12</f>
        <v>304.78511689505018</v>
      </c>
      <c r="J332" s="5">
        <f>F332+J331</f>
        <v>126970.10933162144</v>
      </c>
      <c r="K332" s="5">
        <f>G332+K331</f>
        <v>38004.024566456232</v>
      </c>
      <c r="L332" s="5">
        <f>H332+L331</f>
        <v>37888.928581479107</v>
      </c>
      <c r="M332" s="5">
        <f>I332+M331</f>
        <v>37814.628803088679</v>
      </c>
    </row>
    <row r="333" spans="1:13" x14ac:dyDescent="0.3">
      <c r="A333">
        <f t="shared" si="4"/>
        <v>320</v>
      </c>
      <c r="B333" s="5">
        <f>B332*(1+$C$1/12)+$C$3-F332</f>
        <v>575940.21866323496</v>
      </c>
      <c r="C333" s="5">
        <f>C332*(1+$C$1/12)+$C$3-G332</f>
        <v>728227.31804357306</v>
      </c>
      <c r="D333" s="5">
        <f>D332*(1+$C$1/12)+$C$3-H332</f>
        <v>730766.8910267771</v>
      </c>
      <c r="E333" s="5">
        <f>E332*(1+$C$1/12)+$C$3</f>
        <v>732523.70195086102</v>
      </c>
      <c r="F333" s="24">
        <f>B333*2%/12</f>
        <v>959.90036443872498</v>
      </c>
      <c r="G333" s="1">
        <f>(VLOOKUP(C333,'StashAway Pricing'!$A$2:$C$8,3,TRUE)+VLOOKUP(C333,'StashAway Pricing'!$A$2:$C$8,2,TRUE)*(C333-VLOOKUP(C333,'StashAway Pricing'!$A$2:$C$8,1,TRUE)))/12</f>
        <v>259.14016284422661</v>
      </c>
      <c r="H333" s="1">
        <f>IF(D333&lt;10000,D333*1%/12,IF(D333&lt;100000,D333*0.7%/12,D333*0.5%/12))</f>
        <v>304.48620459449046</v>
      </c>
      <c r="I333" s="1">
        <f>18/12+0.5%*E333/12</f>
        <v>306.71820914619212</v>
      </c>
      <c r="J333" s="5">
        <f>F333+J332</f>
        <v>127930.00969606017</v>
      </c>
      <c r="K333" s="5">
        <f>G333+K332</f>
        <v>38263.164729300457</v>
      </c>
      <c r="L333" s="5">
        <f>H333+L332</f>
        <v>38193.414786073597</v>
      </c>
      <c r="M333" s="5">
        <f>I333+M332</f>
        <v>38121.347012234874</v>
      </c>
    </row>
    <row r="334" spans="1:13" x14ac:dyDescent="0.3">
      <c r="A334">
        <f t="shared" si="4"/>
        <v>321</v>
      </c>
      <c r="B334" s="5">
        <f>B333*(1+$C$1/12)+$C$3-F333</f>
        <v>578860.01939211227</v>
      </c>
      <c r="C334" s="5">
        <f>C333*(1+$C$1/12)+$C$3-G333</f>
        <v>732609.31447094667</v>
      </c>
      <c r="D334" s="5">
        <f>D333*(1+$C$1/12)+$C$3-H333</f>
        <v>735116.23927731637</v>
      </c>
      <c r="E334" s="5">
        <f>E333*(1+$C$1/12)+$C$3</f>
        <v>737186.32046061521</v>
      </c>
      <c r="F334" s="24">
        <f>B334*2%/12</f>
        <v>964.76669898685384</v>
      </c>
      <c r="G334" s="1">
        <f>(VLOOKUP(C334,'StashAway Pricing'!$A$2:$C$8,3,TRUE)+VLOOKUP(C334,'StashAway Pricing'!$A$2:$C$8,2,TRUE)*(C334-VLOOKUP(C334,'StashAway Pricing'!$A$2:$C$8,1,TRUE)))/12</f>
        <v>260.23566195106997</v>
      </c>
      <c r="H334" s="1">
        <f>IF(D334&lt;10000,D334*1%/12,IF(D334&lt;100000,D334*0.7%/12,D334*0.5%/12))</f>
        <v>306.29843303221514</v>
      </c>
      <c r="I334" s="1">
        <f>18/12+0.5%*E334/12</f>
        <v>308.66096685858969</v>
      </c>
      <c r="J334" s="5">
        <f>F334+J333</f>
        <v>128894.77639504703</v>
      </c>
      <c r="K334" s="5">
        <f>G334+K333</f>
        <v>38523.400391251525</v>
      </c>
      <c r="L334" s="5">
        <f>H334+L333</f>
        <v>38499.713219105812</v>
      </c>
      <c r="M334" s="5">
        <f>I334+M333</f>
        <v>38430.007979093461</v>
      </c>
    </row>
    <row r="335" spans="1:13" x14ac:dyDescent="0.3">
      <c r="A335">
        <f t="shared" si="4"/>
        <v>322</v>
      </c>
      <c r="B335" s="5">
        <f>B334*(1+$C$1/12)+$C$3-F334</f>
        <v>581789.5527900859</v>
      </c>
      <c r="C335" s="5">
        <f>C334*(1+$C$1/12)+$C$3-G334</f>
        <v>737012.12538135017</v>
      </c>
      <c r="D335" s="5">
        <f>D334*(1+$C$1/12)+$C$3-H334</f>
        <v>739485.52204067062</v>
      </c>
      <c r="E335" s="5">
        <f>E334*(1+$C$1/12)+$C$3-SUM(I332:I334)</f>
        <v>740952.08777001849</v>
      </c>
      <c r="F335" s="24">
        <f>B335*2%/12</f>
        <v>969.64925465014312</v>
      </c>
      <c r="G335" s="1">
        <f>(VLOOKUP(C335,'StashAway Pricing'!$A$2:$C$8,3,TRUE)+VLOOKUP(C335,'StashAway Pricing'!$A$2:$C$8,2,TRUE)*(C335-VLOOKUP(C335,'StashAway Pricing'!$A$2:$C$8,1,TRUE)))/12</f>
        <v>261.33636467867086</v>
      </c>
      <c r="H335" s="1">
        <f>IF(D335&lt;10000,D335*1%/12,IF(D335&lt;100000,D335*0.7%/12,D335*0.5%/12))</f>
        <v>308.1189675169461</v>
      </c>
      <c r="I335" s="1">
        <f>18/12+0.5%*E335/12</f>
        <v>310.23003657084104</v>
      </c>
      <c r="J335" s="5">
        <f>F335+J334</f>
        <v>129864.42564969716</v>
      </c>
      <c r="K335" s="5">
        <f>G335+K334</f>
        <v>38784.736755930193</v>
      </c>
      <c r="L335" s="5">
        <f>H335+L334</f>
        <v>38807.832186622756</v>
      </c>
      <c r="M335" s="5">
        <f>I335+M334</f>
        <v>38740.238015664305</v>
      </c>
    </row>
    <row r="336" spans="1:13" x14ac:dyDescent="0.3">
      <c r="A336">
        <f t="shared" ref="A336:A373" si="5">A335+1</f>
        <v>323</v>
      </c>
      <c r="B336" s="5">
        <f>B335*(1+$C$1/12)+$C$3-F335</f>
        <v>584728.85129938612</v>
      </c>
      <c r="C336" s="5">
        <f>C335*(1+$C$1/12)+$C$3-G335</f>
        <v>741435.84964357817</v>
      </c>
      <c r="D336" s="5">
        <f>D335*(1+$C$1/12)+$C$3-H335</f>
        <v>743874.83068335697</v>
      </c>
      <c r="E336" s="5">
        <f>E335*(1+$C$1/12)+$C$3</f>
        <v>745656.84820886853</v>
      </c>
      <c r="F336" s="24">
        <f>B336*2%/12</f>
        <v>974.54808549897689</v>
      </c>
      <c r="G336" s="1">
        <f>(VLOOKUP(C336,'StashAway Pricing'!$A$2:$C$8,3,TRUE)+VLOOKUP(C336,'StashAway Pricing'!$A$2:$C$8,2,TRUE)*(C336-VLOOKUP(C336,'StashAway Pricing'!$A$2:$C$8,1,TRUE)))/12</f>
        <v>262.44229574422792</v>
      </c>
      <c r="H336" s="1">
        <f>IF(D336&lt;10000,D336*1%/12,IF(D336&lt;100000,D336*0.7%/12,D336*0.5%/12))</f>
        <v>309.9478461180654</v>
      </c>
      <c r="I336" s="1">
        <f>18/12+0.5%*E336/12</f>
        <v>312.19035342036187</v>
      </c>
      <c r="J336" s="5">
        <f>F336+J335</f>
        <v>130838.97373519614</v>
      </c>
      <c r="K336" s="5">
        <f>G336+K335</f>
        <v>39047.179051674422</v>
      </c>
      <c r="L336" s="5">
        <f>H336+L335</f>
        <v>39117.780032740819</v>
      </c>
      <c r="M336" s="5">
        <f>I336+M335</f>
        <v>39052.428369084664</v>
      </c>
    </row>
    <row r="337" spans="1:13" x14ac:dyDescent="0.3">
      <c r="A337">
        <f t="shared" si="5"/>
        <v>324</v>
      </c>
      <c r="B337" s="5">
        <f>B336*(1+$C$1/12)+$C$3-F336</f>
        <v>587677.94747038407</v>
      </c>
      <c r="C337" s="5">
        <f>C336*(1+$C$1/12)+$C$3-G336</f>
        <v>745880.58659605181</v>
      </c>
      <c r="D337" s="5">
        <f>D336*(1+$C$1/12)+$C$3-H336</f>
        <v>748284.25699065567</v>
      </c>
      <c r="E337" s="5">
        <f>E336*(1+$C$1/12)+$C$3</f>
        <v>750385.13244991284</v>
      </c>
      <c r="F337" s="24">
        <f>B337*2%/12</f>
        <v>979.46324578397343</v>
      </c>
      <c r="G337" s="1">
        <f>(VLOOKUP(C337,'StashAway Pricing'!$A$2:$C$8,3,TRUE)+VLOOKUP(C337,'StashAway Pricing'!$A$2:$C$8,2,TRUE)*(C337-VLOOKUP(C337,'StashAway Pricing'!$A$2:$C$8,1,TRUE)))/12</f>
        <v>263.55347998234629</v>
      </c>
      <c r="H337" s="1">
        <f>IF(D337&lt;10000,D337*1%/12,IF(D337&lt;100000,D337*0.7%/12,D337*0.5%/12))</f>
        <v>311.78510707943985</v>
      </c>
      <c r="I337" s="1">
        <f>18/12+0.5%*E337/12</f>
        <v>314.16047185413032</v>
      </c>
      <c r="J337" s="5">
        <f>F337+J336</f>
        <v>131818.4369809801</v>
      </c>
      <c r="K337" s="5">
        <f>G337+K336</f>
        <v>39310.732531656766</v>
      </c>
      <c r="L337" s="5">
        <f>H337+L336</f>
        <v>39429.565139820261</v>
      </c>
      <c r="M337" s="5">
        <f>I337+M336</f>
        <v>39366.588840938792</v>
      </c>
    </row>
    <row r="338" spans="1:13" x14ac:dyDescent="0.3">
      <c r="A338">
        <f t="shared" si="5"/>
        <v>325</v>
      </c>
      <c r="B338" s="5">
        <f>B337*(1+$C$1/12)+$C$3-F337</f>
        <v>590636.87396195205</v>
      </c>
      <c r="C338" s="5">
        <f>C337*(1+$C$1/12)+$C$3-G337</f>
        <v>750346.43604904972</v>
      </c>
      <c r="D338" s="5">
        <f>D337*(1+$C$1/12)+$C$3-H337</f>
        <v>752713.8931685295</v>
      </c>
      <c r="E338" s="5">
        <f>E337*(1+$C$1/12)+$C$3-SUM(I335:I337)</f>
        <v>754200.477250317</v>
      </c>
      <c r="F338" s="24">
        <f>B338*2%/12</f>
        <v>984.39478993658679</v>
      </c>
      <c r="G338" s="1">
        <f>(VLOOKUP(C338,'StashAway Pricing'!$A$2:$C$8,3,TRUE)+VLOOKUP(C338,'StashAway Pricing'!$A$2:$C$8,2,TRUE)*(C338-VLOOKUP(C338,'StashAway Pricing'!$A$2:$C$8,1,TRUE)))/12</f>
        <v>264.66994234559576</v>
      </c>
      <c r="H338" s="1">
        <f>IF(D338&lt;10000,D338*1%/12,IF(D338&lt;100000,D338*0.7%/12,D338*0.5%/12))</f>
        <v>313.63078882022063</v>
      </c>
      <c r="I338" s="1">
        <f>18/12+0.5%*E338/12</f>
        <v>315.75019885429873</v>
      </c>
      <c r="J338" s="5">
        <f>F338+J337</f>
        <v>132802.83177091667</v>
      </c>
      <c r="K338" s="5">
        <f>G338+K337</f>
        <v>39575.40247400236</v>
      </c>
      <c r="L338" s="5">
        <f>H338+L337</f>
        <v>39743.195928640482</v>
      </c>
      <c r="M338" s="5">
        <f>I338+M337</f>
        <v>39682.339039793093</v>
      </c>
    </row>
    <row r="339" spans="1:13" x14ac:dyDescent="0.3">
      <c r="A339">
        <f t="shared" si="5"/>
        <v>326</v>
      </c>
      <c r="B339" s="5">
        <f>B338*(1+$C$1/12)+$C$3-F338</f>
        <v>593605.66354182514</v>
      </c>
      <c r="C339" s="5">
        <f>C338*(1+$C$1/12)+$C$3-G338</f>
        <v>754833.49828694935</v>
      </c>
      <c r="D339" s="5">
        <f>D338*(1+$C$1/12)+$C$3-H338</f>
        <v>757163.83184555185</v>
      </c>
      <c r="E339" s="5">
        <f>E338*(1+$C$1/12)+$C$3</f>
        <v>758971.47963656846</v>
      </c>
      <c r="F339" s="24">
        <f>B339*2%/12</f>
        <v>989.34277256970847</v>
      </c>
      <c r="G339" s="1">
        <f>(VLOOKUP(C339,'StashAway Pricing'!$A$2:$C$8,3,TRUE)+VLOOKUP(C339,'StashAway Pricing'!$A$2:$C$8,2,TRUE)*(C339-VLOOKUP(C339,'StashAway Pricing'!$A$2:$C$8,1,TRUE)))/12</f>
        <v>265.79170790507067</v>
      </c>
      <c r="H339" s="1">
        <f>IF(D339&lt;10000,D339*1%/12,IF(D339&lt;100000,D339*0.7%/12,D339*0.5%/12))</f>
        <v>315.48492993564662</v>
      </c>
      <c r="I339" s="1">
        <f>18/12+0.5%*E339/12</f>
        <v>317.73811651523687</v>
      </c>
      <c r="J339" s="5">
        <f>F339+J338</f>
        <v>133792.17454348638</v>
      </c>
      <c r="K339" s="5">
        <f>G339+K338</f>
        <v>39841.194181907427</v>
      </c>
      <c r="L339" s="5">
        <f>H339+L338</f>
        <v>40058.680858576132</v>
      </c>
      <c r="M339" s="5">
        <f>I339+M338</f>
        <v>40000.077156308333</v>
      </c>
    </row>
    <row r="340" spans="1:13" x14ac:dyDescent="0.3">
      <c r="A340">
        <f t="shared" si="5"/>
        <v>327</v>
      </c>
      <c r="B340" s="5">
        <f>B339*(1+$C$1/12)+$C$3-F339</f>
        <v>596584.3490869645</v>
      </c>
      <c r="C340" s="5">
        <f>C339*(1+$C$1/12)+$C$3-G339</f>
        <v>759341.87407047895</v>
      </c>
      <c r="D340" s="5">
        <f>D339*(1+$C$1/12)+$C$3-H339</f>
        <v>761634.16607484384</v>
      </c>
      <c r="E340" s="5">
        <f>E339*(1+$C$1/12)+$C$3</f>
        <v>763766.3370347512</v>
      </c>
      <c r="F340" s="24">
        <f>B340*2%/12</f>
        <v>994.30724847827423</v>
      </c>
      <c r="G340" s="1">
        <f>(VLOOKUP(C340,'StashAway Pricing'!$A$2:$C$8,3,TRUE)+VLOOKUP(C340,'StashAway Pricing'!$A$2:$C$8,2,TRUE)*(C340-VLOOKUP(C340,'StashAway Pricing'!$A$2:$C$8,1,TRUE)))/12</f>
        <v>266.91880185095306</v>
      </c>
      <c r="H340" s="1">
        <f>IF(D340&lt;10000,D340*1%/12,IF(D340&lt;100000,D340*0.7%/12,D340*0.5%/12))</f>
        <v>317.34756919785161</v>
      </c>
      <c r="I340" s="1">
        <f>18/12+0.5%*E340/12</f>
        <v>319.73597376447964</v>
      </c>
      <c r="J340" s="5">
        <f>F340+J339</f>
        <v>134786.48179196464</v>
      </c>
      <c r="K340" s="5">
        <f>G340+K339</f>
        <v>40108.112983758379</v>
      </c>
      <c r="L340" s="5">
        <f>H340+L339</f>
        <v>40376.028427773985</v>
      </c>
      <c r="M340" s="5">
        <f>I340+M339</f>
        <v>40319.813130072813</v>
      </c>
    </row>
    <row r="341" spans="1:13" x14ac:dyDescent="0.3">
      <c r="A341">
        <f t="shared" si="5"/>
        <v>328</v>
      </c>
      <c r="B341" s="5">
        <f>B340*(1+$C$1/12)+$C$3-F340</f>
        <v>599572.96358392097</v>
      </c>
      <c r="C341" s="5">
        <f>C340*(1+$C$1/12)+$C$3-G340</f>
        <v>763871.66463898029</v>
      </c>
      <c r="D341" s="5">
        <f>D340*(1+$C$1/12)+$C$3-H340</f>
        <v>766124.98933602008</v>
      </c>
      <c r="E341" s="5">
        <f>E340*(1+$C$1/12)+$C$3-SUM(I338:I340)</f>
        <v>767631.94443079084</v>
      </c>
      <c r="F341" s="24">
        <f>B341*2%/12</f>
        <v>999.2882726398683</v>
      </c>
      <c r="G341" s="1">
        <f>(VLOOKUP(C341,'StashAway Pricing'!$A$2:$C$8,3,TRUE)+VLOOKUP(C341,'StashAway Pricing'!$A$2:$C$8,2,TRUE)*(C341-VLOOKUP(C341,'StashAway Pricing'!$A$2:$C$8,1,TRUE)))/12</f>
        <v>268.05124949307839</v>
      </c>
      <c r="H341" s="1">
        <f>IF(D341&lt;10000,D341*1%/12,IF(D341&lt;100000,D341*0.7%/12,D341*0.5%/12))</f>
        <v>319.21874555667506</v>
      </c>
      <c r="I341" s="1">
        <f>18/12+0.5%*E341/12</f>
        <v>321.34664351282953</v>
      </c>
      <c r="J341" s="5">
        <f>F341+J340</f>
        <v>135785.77006460453</v>
      </c>
      <c r="K341" s="5">
        <f>G341+K340</f>
        <v>40376.16423325146</v>
      </c>
      <c r="L341" s="5">
        <f>H341+L340</f>
        <v>40695.247173330659</v>
      </c>
      <c r="M341" s="5">
        <f>I341+M340</f>
        <v>40641.159773585641</v>
      </c>
    </row>
    <row r="342" spans="1:13" x14ac:dyDescent="0.3">
      <c r="A342">
        <f t="shared" si="5"/>
        <v>329</v>
      </c>
      <c r="B342" s="5">
        <f>B341*(1+$C$1/12)+$C$3-F341</f>
        <v>602571.54012920067</v>
      </c>
      <c r="C342" s="5">
        <f>C341*(1+$C$1/12)+$C$3-G341</f>
        <v>768422.97171268205</v>
      </c>
      <c r="D342" s="5">
        <f>D341*(1+$C$1/12)+$C$3-H341</f>
        <v>770636.39553714346</v>
      </c>
      <c r="E342" s="5">
        <f>E341*(1+$C$1/12)+$C$3</f>
        <v>772470.10415294475</v>
      </c>
      <c r="F342" s="24">
        <f>B342*2%/12</f>
        <v>1004.2859002153344</v>
      </c>
      <c r="G342" s="1">
        <f>(VLOOKUP(C342,'StashAway Pricing'!$A$2:$C$8,3,TRUE)+VLOOKUP(C342,'StashAway Pricing'!$A$2:$C$8,2,TRUE)*(C342-VLOOKUP(C342,'StashAway Pricing'!$A$2:$C$8,1,TRUE)))/12</f>
        <v>269.18907626150389</v>
      </c>
      <c r="H342" s="1">
        <f>IF(D342&lt;10000,D342*1%/12,IF(D342&lt;100000,D342*0.7%/12,D342*0.5%/12))</f>
        <v>321.09849814047647</v>
      </c>
      <c r="I342" s="1">
        <f>18/12+0.5%*E342/12</f>
        <v>323.36254339706034</v>
      </c>
      <c r="J342" s="5">
        <f>F342+J341</f>
        <v>136790.05596481985</v>
      </c>
      <c r="K342" s="5">
        <f>G342+K341</f>
        <v>40645.353309512961</v>
      </c>
      <c r="L342" s="5">
        <f>H342+L341</f>
        <v>41016.345671471136</v>
      </c>
      <c r="M342" s="5">
        <f>I342+M341</f>
        <v>40964.5223169827</v>
      </c>
    </row>
    <row r="343" spans="1:13" x14ac:dyDescent="0.3">
      <c r="A343">
        <f t="shared" si="5"/>
        <v>330</v>
      </c>
      <c r="B343" s="5">
        <f>B342*(1+$C$1/12)+$C$3-F342</f>
        <v>605580.11192963121</v>
      </c>
      <c r="C343" s="5">
        <f>C342*(1+$C$1/12)+$C$3-G342</f>
        <v>772995.89749498386</v>
      </c>
      <c r="D343" s="5">
        <f>D342*(1+$C$1/12)+$C$3-H342</f>
        <v>775168.47901668865</v>
      </c>
      <c r="E343" s="5">
        <f>E342*(1+$C$1/12)+$C$3</f>
        <v>777332.45467370935</v>
      </c>
      <c r="F343" s="24">
        <f>B343*2%/12</f>
        <v>1009.3001865493853</v>
      </c>
      <c r="G343" s="1">
        <f>(VLOOKUP(C343,'StashAway Pricing'!$A$2:$C$8,3,TRUE)+VLOOKUP(C343,'StashAway Pricing'!$A$2:$C$8,2,TRUE)*(C343-VLOOKUP(C343,'StashAway Pricing'!$A$2:$C$8,1,TRUE)))/12</f>
        <v>270.33230770707928</v>
      </c>
      <c r="H343" s="1">
        <f>IF(D343&lt;10000,D343*1%/12,IF(D343&lt;100000,D343*0.7%/12,D343*0.5%/12))</f>
        <v>322.98686625695365</v>
      </c>
      <c r="I343" s="1">
        <f>18/12+0.5%*E343/12</f>
        <v>325.38852278071221</v>
      </c>
      <c r="J343" s="5">
        <f>F343+J342</f>
        <v>137799.35615136923</v>
      </c>
      <c r="K343" s="5">
        <f>G343+K342</f>
        <v>40915.685617220042</v>
      </c>
      <c r="L343" s="5">
        <f>H343+L342</f>
        <v>41339.332537728093</v>
      </c>
      <c r="M343" s="5">
        <f>I343+M342</f>
        <v>41289.910839763412</v>
      </c>
    </row>
    <row r="344" spans="1:13" x14ac:dyDescent="0.3">
      <c r="A344">
        <f t="shared" si="5"/>
        <v>331</v>
      </c>
      <c r="B344" s="5">
        <f>B343*(1+$C$1/12)+$C$3-F343</f>
        <v>608598.71230272984</v>
      </c>
      <c r="C344" s="5">
        <f>C343*(1+$C$1/12)+$C$3-G343</f>
        <v>777590.5446747517</v>
      </c>
      <c r="D344" s="5">
        <f>D343*(1+$C$1/12)+$C$3-H343</f>
        <v>779721.33454551513</v>
      </c>
      <c r="E344" s="5">
        <f>E343*(1+$C$1/12)+$C$3-SUM(I341:I343)</f>
        <v>781249.01923738723</v>
      </c>
      <c r="F344" s="24">
        <f>B344*2%/12</f>
        <v>1014.3311871712164</v>
      </c>
      <c r="G344" s="1">
        <f>(VLOOKUP(C344,'StashAway Pricing'!$A$2:$C$8,3,TRUE)+VLOOKUP(C344,'StashAway Pricing'!$A$2:$C$8,2,TRUE)*(C344-VLOOKUP(C344,'StashAway Pricing'!$A$2:$C$8,1,TRUE)))/12</f>
        <v>271.48096950202125</v>
      </c>
      <c r="H344" s="1">
        <f>IF(D344&lt;10000,D344*1%/12,IF(D344&lt;100000,D344*0.7%/12,D344*0.5%/12))</f>
        <v>324.88388939396464</v>
      </c>
      <c r="I344" s="1">
        <f>18/12+0.5%*E344/12</f>
        <v>327.02042468224471</v>
      </c>
      <c r="J344" s="5">
        <f>F344+J343</f>
        <v>138813.68733854045</v>
      </c>
      <c r="K344" s="5">
        <f>G344+K343</f>
        <v>41187.166586722065</v>
      </c>
      <c r="L344" s="5">
        <f>H344+L343</f>
        <v>41664.216427122054</v>
      </c>
      <c r="M344" s="5">
        <f>I344+M343</f>
        <v>41616.931264445659</v>
      </c>
    </row>
    <row r="345" spans="1:13" x14ac:dyDescent="0.3">
      <c r="A345">
        <f t="shared" si="5"/>
        <v>332</v>
      </c>
      <c r="B345" s="5">
        <f>B344*(1+$C$1/12)+$C$3-F344</f>
        <v>611627.37467707228</v>
      </c>
      <c r="C345" s="5">
        <f>C344*(1+$C$1/12)+$C$3-G344</f>
        <v>782207.01642862335</v>
      </c>
      <c r="D345" s="5">
        <f>D344*(1+$C$1/12)+$C$3-H344</f>
        <v>784295.05732884863</v>
      </c>
      <c r="E345" s="5">
        <f>E344*(1+$C$1/12)+$C$3</f>
        <v>786155.2643335741</v>
      </c>
      <c r="F345" s="24">
        <f>B345*2%/12</f>
        <v>1019.3789577951205</v>
      </c>
      <c r="G345" s="1">
        <f>(VLOOKUP(C345,'StashAway Pricing'!$A$2:$C$8,3,TRUE)+VLOOKUP(C345,'StashAway Pricing'!$A$2:$C$8,2,TRUE)*(C345-VLOOKUP(C345,'StashAway Pricing'!$A$2:$C$8,1,TRUE)))/12</f>
        <v>272.63508744048914</v>
      </c>
      <c r="H345" s="1">
        <f>IF(D345&lt;10000,D345*1%/12,IF(D345&lt;100000,D345*0.7%/12,D345*0.5%/12))</f>
        <v>326.78960722035362</v>
      </c>
      <c r="I345" s="1">
        <f>18/12+0.5%*E345/12</f>
        <v>329.06469347232252</v>
      </c>
      <c r="J345" s="5">
        <f>F345+J344</f>
        <v>139833.06629633557</v>
      </c>
      <c r="K345" s="5">
        <f>G345+K344</f>
        <v>41459.801674162554</v>
      </c>
      <c r="L345" s="5">
        <f>H345+L344</f>
        <v>41991.006034342405</v>
      </c>
      <c r="M345" s="5">
        <f>I345+M344</f>
        <v>41945.995957917978</v>
      </c>
    </row>
    <row r="346" spans="1:13" x14ac:dyDescent="0.3">
      <c r="A346">
        <f t="shared" si="5"/>
        <v>333</v>
      </c>
      <c r="B346" s="5">
        <f>B345*(1+$C$1/12)+$C$3-F345</f>
        <v>614666.13259266247</v>
      </c>
      <c r="C346" s="5">
        <f>C345*(1+$C$1/12)+$C$3-G345</f>
        <v>786845.41642332589</v>
      </c>
      <c r="D346" s="5">
        <f>D345*(1+$C$1/12)+$C$3-H345</f>
        <v>788889.74300827249</v>
      </c>
      <c r="E346" s="5">
        <f>E345*(1+$C$1/12)+$C$3</f>
        <v>791086.04065524193</v>
      </c>
      <c r="F346" s="24">
        <f>B346*2%/12</f>
        <v>1024.4435543211041</v>
      </c>
      <c r="G346" s="1">
        <f>(VLOOKUP(C346,'StashAway Pricing'!$A$2:$C$8,3,TRUE)+VLOOKUP(C346,'StashAway Pricing'!$A$2:$C$8,2,TRUE)*(C346-VLOOKUP(C346,'StashAway Pricing'!$A$2:$C$8,1,TRUE)))/12</f>
        <v>273.79468743916482</v>
      </c>
      <c r="H346" s="1">
        <f>IF(D346&lt;10000,D346*1%/12,IF(D346&lt;100000,D346*0.7%/12,D346*0.5%/12))</f>
        <v>328.7040595867802</v>
      </c>
      <c r="I346" s="1">
        <f>18/12+0.5%*E346/12</f>
        <v>331.11918360635082</v>
      </c>
      <c r="J346" s="5">
        <f>F346+J345</f>
        <v>140857.50985065667</v>
      </c>
      <c r="K346" s="5">
        <f>G346+K345</f>
        <v>41733.596361601718</v>
      </c>
      <c r="L346" s="5">
        <f>H346+L345</f>
        <v>42319.710093929185</v>
      </c>
      <c r="M346" s="5">
        <f>I346+M345</f>
        <v>42277.115141524329</v>
      </c>
    </row>
    <row r="347" spans="1:13" x14ac:dyDescent="0.3">
      <c r="A347">
        <f t="shared" si="5"/>
        <v>334</v>
      </c>
      <c r="B347" s="5">
        <f>B346*(1+$C$1/12)+$C$3-F346</f>
        <v>617715.01970130461</v>
      </c>
      <c r="C347" s="5">
        <f>C346*(1+$C$1/12)+$C$3-G346</f>
        <v>791505.8488180032</v>
      </c>
      <c r="D347" s="5">
        <f>D346*(1+$C$1/12)+$C$3-H346</f>
        <v>793505.48766372702</v>
      </c>
      <c r="E347" s="5">
        <f>E346*(1+$C$1/12)+$C$3-SUM(I344:I346)</f>
        <v>795054.26655675715</v>
      </c>
      <c r="F347" s="24">
        <f>B347*2%/12</f>
        <v>1029.5250328355078</v>
      </c>
      <c r="G347" s="1">
        <f>(VLOOKUP(C347,'StashAway Pricing'!$A$2:$C$8,3,TRUE)+VLOOKUP(C347,'StashAway Pricing'!$A$2:$C$8,2,TRUE)*(C347-VLOOKUP(C347,'StashAway Pricing'!$A$2:$C$8,1,TRUE)))/12</f>
        <v>274.95979553783417</v>
      </c>
      <c r="H347" s="1">
        <f>IF(D347&lt;10000,D347*1%/12,IF(D347&lt;100000,D347*0.7%/12,D347*0.5%/12))</f>
        <v>330.62728652655295</v>
      </c>
      <c r="I347" s="1">
        <f>18/12+0.5%*E347/12</f>
        <v>332.77261106531552</v>
      </c>
      <c r="J347" s="5">
        <f>F347+J346</f>
        <v>141887.03488349219</v>
      </c>
      <c r="K347" s="5">
        <f>G347+K346</f>
        <v>42008.556157139552</v>
      </c>
      <c r="L347" s="5">
        <f>H347+L346</f>
        <v>42650.337380455741</v>
      </c>
      <c r="M347" s="5">
        <f>I347+M346</f>
        <v>42609.887752589646</v>
      </c>
    </row>
    <row r="348" spans="1:13" x14ac:dyDescent="0.3">
      <c r="A348">
        <f t="shared" si="5"/>
        <v>335</v>
      </c>
      <c r="B348" s="5">
        <f>B347*(1+$C$1/12)+$C$3-F347</f>
        <v>620774.06976697547</v>
      </c>
      <c r="C348" s="5">
        <f>C347*(1+$C$1/12)+$C$3-G347</f>
        <v>796188.41826655529</v>
      </c>
      <c r="D348" s="5">
        <f>D347*(1+$C$1/12)+$C$3-H347</f>
        <v>798142.387815519</v>
      </c>
      <c r="E348" s="5">
        <f>E347*(1+$C$1/12)+$C$3</f>
        <v>800029.53788954089</v>
      </c>
      <c r="F348" s="24">
        <f>B348*2%/12</f>
        <v>1034.6234496116258</v>
      </c>
      <c r="G348" s="1">
        <f>(VLOOKUP(C348,'StashAway Pricing'!$A$2:$C$8,3,TRUE)+VLOOKUP(C348,'StashAway Pricing'!$A$2:$C$8,2,TRUE)*(C348-VLOOKUP(C348,'StashAway Pricing'!$A$2:$C$8,1,TRUE)))/12</f>
        <v>276.13043789997215</v>
      </c>
      <c r="H348" s="1">
        <f>IF(D348&lt;10000,D348*1%/12,IF(D348&lt;100000,D348*0.7%/12,D348*0.5%/12))</f>
        <v>332.55932825646624</v>
      </c>
      <c r="I348" s="1">
        <f>18/12+0.5%*E348/12</f>
        <v>334.8456407873087</v>
      </c>
      <c r="J348" s="5">
        <f>F348+J347</f>
        <v>142921.65833310381</v>
      </c>
      <c r="K348" s="5">
        <f>G348+K347</f>
        <v>42284.686595039522</v>
      </c>
      <c r="L348" s="5">
        <f>H348+L347</f>
        <v>42982.896708712207</v>
      </c>
      <c r="M348" s="5">
        <f>I348+M347</f>
        <v>42944.733393376955</v>
      </c>
    </row>
    <row r="349" spans="1:13" x14ac:dyDescent="0.3">
      <c r="A349">
        <f t="shared" si="5"/>
        <v>336</v>
      </c>
      <c r="B349" s="5">
        <f>B348*(1+$C$1/12)+$C$3-F348</f>
        <v>623843.31666619866</v>
      </c>
      <c r="C349" s="5">
        <f>C348*(1+$C$1/12)+$C$3-G348</f>
        <v>800893.22991998808</v>
      </c>
      <c r="D349" s="5">
        <f>D348*(1+$C$1/12)+$C$3-H348</f>
        <v>802800.54042633995</v>
      </c>
      <c r="E349" s="5">
        <f>E348*(1+$C$1/12)+$C$3</f>
        <v>805029.68557898852</v>
      </c>
      <c r="F349" s="24">
        <f>B349*2%/12</f>
        <v>1039.7388611103311</v>
      </c>
      <c r="G349" s="1">
        <f>(VLOOKUP(C349,'StashAway Pricing'!$A$2:$C$8,3,TRUE)+VLOOKUP(C349,'StashAway Pricing'!$A$2:$C$8,2,TRUE)*(C349-VLOOKUP(C349,'StashAway Pricing'!$A$2:$C$8,1,TRUE)))/12</f>
        <v>277.30664081333038</v>
      </c>
      <c r="H349" s="1">
        <f>IF(D349&lt;10000,D349*1%/12,IF(D349&lt;100000,D349*0.7%/12,D349*0.5%/12))</f>
        <v>334.50022517764165</v>
      </c>
      <c r="I349" s="1">
        <f>18/12+0.5%*E349/12</f>
        <v>336.92903565791192</v>
      </c>
      <c r="J349" s="5">
        <f>F349+J348</f>
        <v>143961.39719421414</v>
      </c>
      <c r="K349" s="5">
        <f>G349+K348</f>
        <v>42561.993235852853</v>
      </c>
      <c r="L349" s="5">
        <f>H349+L348</f>
        <v>43317.396933889846</v>
      </c>
      <c r="M349" s="5">
        <f>I349+M348</f>
        <v>43281.66242903487</v>
      </c>
    </row>
    <row r="350" spans="1:13" x14ac:dyDescent="0.3">
      <c r="A350">
        <f t="shared" si="5"/>
        <v>337</v>
      </c>
      <c r="B350" s="5">
        <f>B349*(1+$C$1/12)+$C$3-F349</f>
        <v>626922.79438841925</v>
      </c>
      <c r="C350" s="5">
        <f>C349*(1+$C$1/12)+$C$3-G349</f>
        <v>805620.38942877459</v>
      </c>
      <c r="D350" s="5">
        <f>D349*(1+$C$1/12)+$C$3-H349</f>
        <v>807480.04290329397</v>
      </c>
      <c r="E350" s="5">
        <f>E349*(1+$C$1/12)+$C$3-SUM(I347:I349)</f>
        <v>809050.28671937273</v>
      </c>
      <c r="F350" s="24">
        <f>B350*2%/12</f>
        <v>1044.8713239806987</v>
      </c>
      <c r="G350" s="1">
        <f>(VLOOKUP(C350,'StashAway Pricing'!$A$2:$C$8,3,TRUE)+VLOOKUP(C350,'StashAway Pricing'!$A$2:$C$8,2,TRUE)*(C350-VLOOKUP(C350,'StashAway Pricing'!$A$2:$C$8,1,TRUE)))/12</f>
        <v>278.48843069052697</v>
      </c>
      <c r="H350" s="1">
        <f>IF(D350&lt;10000,D350*1%/12,IF(D350&lt;100000,D350*0.7%/12,D350*0.5%/12))</f>
        <v>336.4500178763725</v>
      </c>
      <c r="I350" s="1">
        <f>18/12+0.5%*E350/12</f>
        <v>338.60428613307198</v>
      </c>
      <c r="J350" s="5">
        <f>F350+J349</f>
        <v>145006.26851819485</v>
      </c>
      <c r="K350" s="5">
        <f>G350+K349</f>
        <v>42840.481666543383</v>
      </c>
      <c r="L350" s="5">
        <f>H350+L349</f>
        <v>43653.846951766216</v>
      </c>
      <c r="M350" s="5">
        <f>I350+M349</f>
        <v>43620.266715167942</v>
      </c>
    </row>
    <row r="351" spans="1:13" x14ac:dyDescent="0.3">
      <c r="A351">
        <f t="shared" si="5"/>
        <v>338</v>
      </c>
      <c r="B351" s="5">
        <f>B350*(1+$C$1/12)+$C$3-F350</f>
        <v>630012.5370363805</v>
      </c>
      <c r="C351" s="5">
        <f>C350*(1+$C$1/12)+$C$3-G350</f>
        <v>810370.0029452279</v>
      </c>
      <c r="D351" s="5">
        <f>D350*(1+$C$1/12)+$C$3-H350</f>
        <v>812180.99309993407</v>
      </c>
      <c r="E351" s="5">
        <f>E350*(1+$C$1/12)+$C$3</f>
        <v>814095.53815296956</v>
      </c>
      <c r="F351" s="24">
        <f>B351*2%/12</f>
        <v>1050.0208950606341</v>
      </c>
      <c r="G351" s="1">
        <f>(VLOOKUP(C351,'StashAway Pricing'!$A$2:$C$8,3,TRUE)+VLOOKUP(C351,'StashAway Pricing'!$A$2:$C$8,2,TRUE)*(C351-VLOOKUP(C351,'StashAway Pricing'!$A$2:$C$8,1,TRUE)))/12</f>
        <v>279.6758340696403</v>
      </c>
      <c r="H351" s="1">
        <f>IF(D351&lt;10000,D351*1%/12,IF(D351&lt;100000,D351*0.7%/12,D351*0.5%/12))</f>
        <v>338.40874712497254</v>
      </c>
      <c r="I351" s="1">
        <f>18/12+0.5%*E351/12</f>
        <v>340.70647423040401</v>
      </c>
      <c r="J351" s="5">
        <f>F351+J350</f>
        <v>146056.28941325549</v>
      </c>
      <c r="K351" s="5">
        <f>G351+K350</f>
        <v>43120.157500613022</v>
      </c>
      <c r="L351" s="5">
        <f>H351+L350</f>
        <v>43992.255698891189</v>
      </c>
      <c r="M351" s="5">
        <f>I351+M350</f>
        <v>43960.973189398348</v>
      </c>
    </row>
    <row r="352" spans="1:13" x14ac:dyDescent="0.3">
      <c r="A352">
        <f t="shared" si="5"/>
        <v>339</v>
      </c>
      <c r="B352" s="5">
        <f>B351*(1+$C$1/12)+$C$3-F351</f>
        <v>633112.57882650173</v>
      </c>
      <c r="C352" s="5">
        <f>C351*(1+$C$1/12)+$C$3-G351</f>
        <v>815142.17712588434</v>
      </c>
      <c r="D352" s="5">
        <f>D351*(1+$C$1/12)+$C$3-H351</f>
        <v>816903.48931830865</v>
      </c>
      <c r="E352" s="5">
        <f>E351*(1+$C$1/12)+$C$3</f>
        <v>819166.01584373426</v>
      </c>
      <c r="F352" s="24">
        <f>B352*2%/12</f>
        <v>1055.1876313775028</v>
      </c>
      <c r="G352" s="1">
        <f>(VLOOKUP(C352,'StashAway Pricing'!$A$2:$C$8,3,TRUE)+VLOOKUP(C352,'StashAway Pricing'!$A$2:$C$8,2,TRUE)*(C352-VLOOKUP(C352,'StashAway Pricing'!$A$2:$C$8,1,TRUE)))/12</f>
        <v>280.86887761480443</v>
      </c>
      <c r="H352" s="1">
        <f>IF(D352&lt;10000,D352*1%/12,IF(D352&lt;100000,D352*0.7%/12,D352*0.5%/12))</f>
        <v>340.3764538826286</v>
      </c>
      <c r="I352" s="1">
        <f>18/12+0.5%*E352/12</f>
        <v>342.81917326822264</v>
      </c>
      <c r="J352" s="5">
        <f>F352+J351</f>
        <v>147111.47704463301</v>
      </c>
      <c r="K352" s="5">
        <f>G352+K351</f>
        <v>43401.026378227827</v>
      </c>
      <c r="L352" s="5">
        <f>H352+L351</f>
        <v>44332.632152773818</v>
      </c>
      <c r="M352" s="5">
        <f>I352+M351</f>
        <v>44303.792362666572</v>
      </c>
    </row>
    <row r="353" spans="1:13" x14ac:dyDescent="0.3">
      <c r="A353">
        <f t="shared" si="5"/>
        <v>340</v>
      </c>
      <c r="B353" s="5">
        <f>B352*(1+$C$1/12)+$C$3-F352</f>
        <v>636222.9540892567</v>
      </c>
      <c r="C353" s="5">
        <f>C352*(1+$C$1/12)+$C$3-G352</f>
        <v>819937.01913389878</v>
      </c>
      <c r="D353" s="5">
        <f>D352*(1+$C$1/12)+$C$3-H352</f>
        <v>821647.63031101739</v>
      </c>
      <c r="E353" s="5">
        <f>E352*(1+$C$1/12)+$C$3-SUM(I350:I352)</f>
        <v>823239.71598932112</v>
      </c>
      <c r="F353" s="24">
        <f>B353*2%/12</f>
        <v>1060.3715901487612</v>
      </c>
      <c r="G353" s="1">
        <f>(VLOOKUP(C353,'StashAway Pricing'!$A$2:$C$8,3,TRUE)+VLOOKUP(C353,'StashAway Pricing'!$A$2:$C$8,2,TRUE)*(C353-VLOOKUP(C353,'StashAway Pricing'!$A$2:$C$8,1,TRUE)))/12</f>
        <v>282.06758811680805</v>
      </c>
      <c r="H353" s="1">
        <f>IF(D353&lt;10000,D353*1%/12,IF(D353&lt;100000,D353*0.7%/12,D353*0.5%/12))</f>
        <v>342.35317929625722</v>
      </c>
      <c r="I353" s="1">
        <f>18/12+0.5%*E353/12</f>
        <v>344.5165483288838</v>
      </c>
      <c r="J353" s="5">
        <f>F353+J352</f>
        <v>148171.84863478178</v>
      </c>
      <c r="K353" s="5">
        <f>G353+K352</f>
        <v>43683.093966344633</v>
      </c>
      <c r="L353" s="5">
        <f>H353+L352</f>
        <v>44674.985332070079</v>
      </c>
      <c r="M353" s="5">
        <f>I353+M352</f>
        <v>44648.30891099546</v>
      </c>
    </row>
    <row r="354" spans="1:13" x14ac:dyDescent="0.3">
      <c r="A354">
        <f t="shared" si="5"/>
        <v>341</v>
      </c>
      <c r="B354" s="5">
        <f>B353*(1+$C$1/12)+$C$3-F353</f>
        <v>639343.69726955413</v>
      </c>
      <c r="C354" s="5">
        <f>C353*(1+$C$1/12)+$C$3-G353</f>
        <v>824754.63664145127</v>
      </c>
      <c r="D354" s="5">
        <f>D353*(1+$C$1/12)+$C$3-H353</f>
        <v>826413.51528327609</v>
      </c>
      <c r="E354" s="5">
        <f>E353*(1+$C$1/12)+$C$3</f>
        <v>828355.91456926765</v>
      </c>
      <c r="F354" s="24">
        <f>B354*2%/12</f>
        <v>1065.5728287825902</v>
      </c>
      <c r="G354" s="1">
        <f>(VLOOKUP(C354,'StashAway Pricing'!$A$2:$C$8,3,TRUE)+VLOOKUP(C354,'StashAway Pricing'!$A$2:$C$8,2,TRUE)*(C354-VLOOKUP(C354,'StashAway Pricing'!$A$2:$C$8,1,TRUE)))/12</f>
        <v>283.27199249369613</v>
      </c>
      <c r="H354" s="1">
        <f>IF(D354&lt;10000,D354*1%/12,IF(D354&lt;100000,D354*0.7%/12,D354*0.5%/12))</f>
        <v>344.33896470136506</v>
      </c>
      <c r="I354" s="1">
        <f>18/12+0.5%*E354/12</f>
        <v>346.64829773719481</v>
      </c>
      <c r="J354" s="5">
        <f>F354+J353</f>
        <v>149237.42146356436</v>
      </c>
      <c r="K354" s="5">
        <f>G354+K353</f>
        <v>43966.365958838331</v>
      </c>
      <c r="L354" s="5">
        <f>H354+L353</f>
        <v>45019.324296771447</v>
      </c>
      <c r="M354" s="5">
        <f>I354+M353</f>
        <v>44994.957208732652</v>
      </c>
    </row>
    <row r="355" spans="1:13" x14ac:dyDescent="0.3">
      <c r="A355">
        <f t="shared" si="5"/>
        <v>342</v>
      </c>
      <c r="B355" s="5">
        <f>B354*(1+$C$1/12)+$C$3-F354</f>
        <v>642474.84292711923</v>
      </c>
      <c r="C355" s="5">
        <f>C354*(1+$C$1/12)+$C$3-G354</f>
        <v>829595.13783216476</v>
      </c>
      <c r="D355" s="5">
        <f>D354*(1+$C$1/12)+$C$3-H354</f>
        <v>831201.243894991</v>
      </c>
      <c r="E355" s="5">
        <f>E354*(1+$C$1/12)+$C$3</f>
        <v>833497.69414211391</v>
      </c>
      <c r="F355" s="24">
        <f>B355*2%/12</f>
        <v>1070.7914048785321</v>
      </c>
      <c r="G355" s="1">
        <f>(VLOOKUP(C355,'StashAway Pricing'!$A$2:$C$8,3,TRUE)+VLOOKUP(C355,'StashAway Pricing'!$A$2:$C$8,2,TRUE)*(C355-VLOOKUP(C355,'StashAway Pricing'!$A$2:$C$8,1,TRUE)))/12</f>
        <v>284.48211779137455</v>
      </c>
      <c r="H355" s="1">
        <f>IF(D355&lt;10000,D355*1%/12,IF(D355&lt;100000,D355*0.7%/12,D355*0.5%/12))</f>
        <v>346.33385162291296</v>
      </c>
      <c r="I355" s="1">
        <f>18/12+0.5%*E355/12</f>
        <v>348.79070589254746</v>
      </c>
      <c r="J355" s="5">
        <f>F355+J354</f>
        <v>150308.2128684429</v>
      </c>
      <c r="K355" s="5">
        <f>G355+K354</f>
        <v>44250.848076629707</v>
      </c>
      <c r="L355" s="5">
        <f>H355+L354</f>
        <v>45365.658148394359</v>
      </c>
      <c r="M355" s="5">
        <f>I355+M354</f>
        <v>45343.747914625201</v>
      </c>
    </row>
    <row r="356" spans="1:13" x14ac:dyDescent="0.3">
      <c r="A356">
        <f t="shared" si="5"/>
        <v>343</v>
      </c>
      <c r="B356" s="5">
        <f>B355*(1+$C$1/12)+$C$3-F355</f>
        <v>645616.42573687632</v>
      </c>
      <c r="C356" s="5">
        <f>C355*(1+$C$1/12)+$C$3-G355</f>
        <v>834458.63140353409</v>
      </c>
      <c r="D356" s="5">
        <f>D355*(1+$C$1/12)+$C$3-H355</f>
        <v>836010.91626284295</v>
      </c>
      <c r="E356" s="5">
        <f>E355*(1+$C$1/12)+$C$3-SUM(I353:I355)</f>
        <v>837625.22706086573</v>
      </c>
      <c r="F356" s="24">
        <f>B356*2%/12</f>
        <v>1076.0273762281272</v>
      </c>
      <c r="G356" s="1">
        <f>(VLOOKUP(C356,'StashAway Pricing'!$A$2:$C$8,3,TRUE)+VLOOKUP(C356,'StashAway Pricing'!$A$2:$C$8,2,TRUE)*(C356-VLOOKUP(C356,'StashAway Pricing'!$A$2:$C$8,1,TRUE)))/12</f>
        <v>285.69799118421685</v>
      </c>
      <c r="H356" s="1">
        <f>IF(D356&lt;10000,D356*1%/12,IF(D356&lt;100000,D356*0.7%/12,D356*0.5%/12))</f>
        <v>348.33788177618453</v>
      </c>
      <c r="I356" s="1">
        <f>18/12+0.5%*E356/12</f>
        <v>350.51051127536067</v>
      </c>
      <c r="J356" s="5">
        <f>F356+J355</f>
        <v>151384.24024467103</v>
      </c>
      <c r="K356" s="5">
        <f>G356+K355</f>
        <v>44536.546067813921</v>
      </c>
      <c r="L356" s="5">
        <f>H356+L355</f>
        <v>45713.996030170543</v>
      </c>
      <c r="M356" s="5">
        <f>I356+M355</f>
        <v>45694.25842590056</v>
      </c>
    </row>
    <row r="357" spans="1:13" x14ac:dyDescent="0.3">
      <c r="A357">
        <f t="shared" si="5"/>
        <v>344</v>
      </c>
      <c r="B357" s="5">
        <f>B356*(1+$C$1/12)+$C$3-F356</f>
        <v>648768.48048933246</v>
      </c>
      <c r="C357" s="5">
        <f>C356*(1+$C$1/12)+$C$3-G356</f>
        <v>839345.22656936746</v>
      </c>
      <c r="D357" s="5">
        <f>D356*(1+$C$1/12)+$C$3-H356</f>
        <v>840842.63296238089</v>
      </c>
      <c r="E357" s="5">
        <f>E356*(1+$C$1/12)+$C$3</f>
        <v>842813.35319616995</v>
      </c>
      <c r="F357" s="24">
        <f>B357*2%/12</f>
        <v>1081.2808008155541</v>
      </c>
      <c r="G357" s="1">
        <f>(VLOOKUP(C357,'StashAway Pricing'!$A$2:$C$8,3,TRUE)+VLOOKUP(C357,'StashAway Pricing'!$A$2:$C$8,2,TRUE)*(C357-VLOOKUP(C357,'StashAway Pricing'!$A$2:$C$8,1,TRUE)))/12</f>
        <v>286.91963997567518</v>
      </c>
      <c r="H357" s="1">
        <f>IF(D357&lt;10000,D357*1%/12,IF(D357&lt;100000,D357*0.7%/12,D357*0.5%/12))</f>
        <v>350.35109706765871</v>
      </c>
      <c r="I357" s="1">
        <f>18/12+0.5%*E357/12</f>
        <v>352.67223049840413</v>
      </c>
      <c r="J357" s="5">
        <f>F357+J356</f>
        <v>152465.52104548659</v>
      </c>
      <c r="K357" s="5">
        <f>G357+K356</f>
        <v>44823.465707789597</v>
      </c>
      <c r="L357" s="5">
        <f>H357+L356</f>
        <v>46064.347127238201</v>
      </c>
      <c r="M357" s="5">
        <f>I357+M356</f>
        <v>46046.930656398967</v>
      </c>
    </row>
    <row r="358" spans="1:13" x14ac:dyDescent="0.3">
      <c r="A358">
        <f t="shared" si="5"/>
        <v>345</v>
      </c>
      <c r="B358" s="5">
        <f>B357*(1+$C$1/12)+$C$3-F357</f>
        <v>651931.04209096346</v>
      </c>
      <c r="C358" s="5">
        <f>C357*(1+$C$1/12)+$C$3-G357</f>
        <v>844255.0330622386</v>
      </c>
      <c r="D358" s="5">
        <f>D357*(1+$C$1/12)+$C$3-H357</f>
        <v>845696.49503012502</v>
      </c>
      <c r="E358" s="5">
        <f>E357*(1+$C$1/12)+$C$3</f>
        <v>848027.41996215074</v>
      </c>
      <c r="F358" s="24">
        <f>B358*2%/12</f>
        <v>1086.5517368182725</v>
      </c>
      <c r="G358" s="1">
        <f>(VLOOKUP(C358,'StashAway Pricing'!$A$2:$C$8,3,TRUE)+VLOOKUP(C358,'StashAway Pricing'!$A$2:$C$8,2,TRUE)*(C358-VLOOKUP(C358,'StashAway Pricing'!$A$2:$C$8,1,TRUE)))/12</f>
        <v>288.14709159889298</v>
      </c>
      <c r="H358" s="1">
        <f>IF(D358&lt;10000,D358*1%/12,IF(D358&lt;100000,D358*0.7%/12,D358*0.5%/12))</f>
        <v>352.3735395958854</v>
      </c>
      <c r="I358" s="1">
        <f>18/12+0.5%*E358/12</f>
        <v>354.84475831756282</v>
      </c>
      <c r="J358" s="5">
        <f>F358+J357</f>
        <v>153552.07278230487</v>
      </c>
      <c r="K358" s="5">
        <f>G358+K357</f>
        <v>45111.612799388487</v>
      </c>
      <c r="L358" s="5">
        <f>H358+L357</f>
        <v>46416.720666834088</v>
      </c>
      <c r="M358" s="5">
        <f>I358+M357</f>
        <v>46401.775414716532</v>
      </c>
    </row>
    <row r="359" spans="1:13" x14ac:dyDescent="0.3">
      <c r="A359">
        <f t="shared" si="5"/>
        <v>346</v>
      </c>
      <c r="B359" s="5">
        <f>B358*(1+$C$1/12)+$C$3-F358</f>
        <v>655104.14556459989</v>
      </c>
      <c r="C359" s="5">
        <f>C358*(1+$C$1/12)+$C$3-G358</f>
        <v>849188.16113595071</v>
      </c>
      <c r="D359" s="5">
        <f>D358*(1+$C$1/12)+$C$3-H358</f>
        <v>850572.60396567965</v>
      </c>
      <c r="E359" s="5">
        <f>E358*(1+$C$1/12)+$C$3-SUM(I356:I358)</f>
        <v>852209.52956187003</v>
      </c>
      <c r="F359" s="24">
        <f>B359*2%/12</f>
        <v>1091.8402426076666</v>
      </c>
      <c r="G359" s="1">
        <f>(VLOOKUP(C359,'StashAway Pricing'!$A$2:$C$8,3,TRUE)+VLOOKUP(C359,'StashAway Pricing'!$A$2:$C$8,2,TRUE)*(C359-VLOOKUP(C359,'StashAway Pricing'!$A$2:$C$8,1,TRUE)))/12</f>
        <v>289.38037361732103</v>
      </c>
      <c r="H359" s="1">
        <f>IF(D359&lt;10000,D359*1%/12,IF(D359&lt;100000,D359*0.7%/12,D359*0.5%/12))</f>
        <v>354.40525165236653</v>
      </c>
      <c r="I359" s="1">
        <f>18/12+0.5%*E359/12</f>
        <v>356.58730398411257</v>
      </c>
      <c r="J359" s="5">
        <f>F359+J358</f>
        <v>154643.91302491253</v>
      </c>
      <c r="K359" s="5">
        <f>G359+K358</f>
        <v>45400.993173005809</v>
      </c>
      <c r="L359" s="5">
        <f>H359+L358</f>
        <v>46771.125918486454</v>
      </c>
      <c r="M359" s="5">
        <f>I359+M358</f>
        <v>46758.362718700642</v>
      </c>
    </row>
    <row r="360" spans="1:13" x14ac:dyDescent="0.3">
      <c r="A360">
        <f t="shared" si="5"/>
        <v>347</v>
      </c>
      <c r="B360" s="5">
        <f>B359*(1+$C$1/12)+$C$3-F359</f>
        <v>658287.82604981516</v>
      </c>
      <c r="C360" s="5">
        <f>C359*(1+$C$1/12)+$C$3-G359</f>
        <v>854144.72156801308</v>
      </c>
      <c r="D360" s="5">
        <f>D359*(1+$C$1/12)+$C$3-H359</f>
        <v>855471.06173385563</v>
      </c>
      <c r="E360" s="5">
        <f>E359*(1+$C$1/12)+$C$3</f>
        <v>857470.57720967929</v>
      </c>
      <c r="F360" s="24">
        <f>B360*2%/12</f>
        <v>1097.1463767496919</v>
      </c>
      <c r="G360" s="1">
        <f>(VLOOKUP(C360,'StashAway Pricing'!$A$2:$C$8,3,TRUE)+VLOOKUP(C360,'StashAway Pricing'!$A$2:$C$8,2,TRUE)*(C360-VLOOKUP(C360,'StashAway Pricing'!$A$2:$C$8,1,TRUE)))/12</f>
        <v>290.61951372533662</v>
      </c>
      <c r="H360" s="1">
        <f>IF(D360&lt;10000,D360*1%/12,IF(D360&lt;100000,D360*0.7%/12,D360*0.5%/12))</f>
        <v>356.44627572243985</v>
      </c>
      <c r="I360" s="1">
        <f>18/12+0.5%*E360/12</f>
        <v>358.7794071706997</v>
      </c>
      <c r="J360" s="5">
        <f>F360+J359</f>
        <v>155741.05940166223</v>
      </c>
      <c r="K360" s="5">
        <f>G360+K359</f>
        <v>45691.612686731147</v>
      </c>
      <c r="L360" s="5">
        <f>H360+L359</f>
        <v>47127.572194208893</v>
      </c>
      <c r="M360" s="5">
        <f>I360+M359</f>
        <v>47117.142125871345</v>
      </c>
    </row>
    <row r="361" spans="1:13" x14ac:dyDescent="0.3">
      <c r="A361">
        <f t="shared" si="5"/>
        <v>348</v>
      </c>
      <c r="B361" s="5">
        <f>B360*(1+$C$1/12)+$C$3-F360</f>
        <v>661482.1188033144</v>
      </c>
      <c r="C361" s="5">
        <f>C360*(1+$C$1/12)+$C$3-G360</f>
        <v>859124.82566212781</v>
      </c>
      <c r="D361" s="5">
        <f>D360*(1+$C$1/12)+$C$3-H360</f>
        <v>860391.97076680232</v>
      </c>
      <c r="E361" s="5">
        <f>E360*(1+$C$1/12)+$C$3</f>
        <v>862757.93009572756</v>
      </c>
      <c r="F361" s="24">
        <f>B361*2%/12</f>
        <v>1102.470198005524</v>
      </c>
      <c r="G361" s="1">
        <f>(VLOOKUP(C361,'StashAway Pricing'!$A$2:$C$8,3,TRUE)+VLOOKUP(C361,'StashAway Pricing'!$A$2:$C$8,2,TRUE)*(C361-VLOOKUP(C361,'StashAway Pricing'!$A$2:$C$8,1,TRUE)))/12</f>
        <v>291.8645397488653</v>
      </c>
      <c r="H361" s="1">
        <f>IF(D361&lt;10000,D361*1%/12,IF(D361&lt;100000,D361*0.7%/12,D361*0.5%/12))</f>
        <v>358.49665448616764</v>
      </c>
      <c r="I361" s="1">
        <f>18/12+0.5%*E361/12</f>
        <v>360.98247087321982</v>
      </c>
      <c r="J361" s="5">
        <f>F361+J360</f>
        <v>156843.52959966776</v>
      </c>
      <c r="K361" s="5">
        <f>G361+K360</f>
        <v>45983.477226480012</v>
      </c>
      <c r="L361" s="5">
        <f>H361+L360</f>
        <v>47486.06884869506</v>
      </c>
      <c r="M361" s="5">
        <f>I361+M360</f>
        <v>47478.124596744565</v>
      </c>
    </row>
    <row r="362" spans="1:13" x14ac:dyDescent="0.3">
      <c r="A362">
        <f t="shared" si="5"/>
        <v>349</v>
      </c>
      <c r="B362" s="5">
        <f>B361*(1+$C$1/12)+$C$3-F361</f>
        <v>664687.05919932539</v>
      </c>
      <c r="C362" s="5">
        <f>C361*(1+$C$1/12)+$C$3-G361</f>
        <v>864128.58525068953</v>
      </c>
      <c r="D362" s="5">
        <f>D361*(1+$C$1/12)+$C$3-H361</f>
        <v>865335.43396615004</v>
      </c>
      <c r="E362" s="5">
        <f>E361*(1+$C$1/12)+$C$3-SUM(I359:I361)</f>
        <v>866995.3705641781</v>
      </c>
      <c r="F362" s="24">
        <f>B362*2%/12</f>
        <v>1107.811765332209</v>
      </c>
      <c r="G362" s="1">
        <f>(VLOOKUP(C362,'StashAway Pricing'!$A$2:$C$8,3,TRUE)+VLOOKUP(C362,'StashAway Pricing'!$A$2:$C$8,2,TRUE)*(C362-VLOOKUP(C362,'StashAway Pricing'!$A$2:$C$8,1,TRUE)))/12</f>
        <v>293.11547964600572</v>
      </c>
      <c r="H362" s="1">
        <f>IF(D362&lt;10000,D362*1%/12,IF(D362&lt;100000,D362*0.7%/12,D362*0.5%/12))</f>
        <v>360.55643081922921</v>
      </c>
      <c r="I362" s="1">
        <f>18/12+0.5%*E362/12</f>
        <v>362.74807106840757</v>
      </c>
      <c r="J362" s="5">
        <f>F362+J361</f>
        <v>157951.34136499997</v>
      </c>
      <c r="K362" s="5">
        <f>G362+K361</f>
        <v>46276.592706126015</v>
      </c>
      <c r="L362" s="5">
        <f>H362+L361</f>
        <v>47846.625279514286</v>
      </c>
      <c r="M362" s="5">
        <f>I362+M361</f>
        <v>47840.872667812975</v>
      </c>
    </row>
    <row r="363" spans="1:13" x14ac:dyDescent="0.3">
      <c r="A363">
        <f t="shared" si="5"/>
        <v>350</v>
      </c>
      <c r="B363" s="5">
        <f>B362*(1+$C$1/12)+$C$3-F362</f>
        <v>667902.68272998976</v>
      </c>
      <c r="C363" s="5">
        <f>C362*(1+$C$1/12)+$C$3-G362</f>
        <v>869156.11269729689</v>
      </c>
      <c r="D363" s="5">
        <f>D362*(1+$C$1/12)+$C$3-H362</f>
        <v>870301.55470516148</v>
      </c>
      <c r="E363" s="5">
        <f>E362*(1+$C$1/12)+$C$3</f>
        <v>872330.34741699893</v>
      </c>
      <c r="F363" s="24">
        <f>B363*2%/12</f>
        <v>1113.1711378833163</v>
      </c>
      <c r="G363" s="1">
        <f>(VLOOKUP(C363,'StashAway Pricing'!$A$2:$C$8,3,TRUE)+VLOOKUP(C363,'StashAway Pricing'!$A$2:$C$8,2,TRUE)*(C363-VLOOKUP(C363,'StashAway Pricing'!$A$2:$C$8,1,TRUE)))/12</f>
        <v>294.37236150765756</v>
      </c>
      <c r="H363" s="1">
        <f>IF(D363&lt;10000,D363*1%/12,IF(D363&lt;100000,D363*0.7%/12,D363*0.5%/12))</f>
        <v>362.62564779381728</v>
      </c>
      <c r="I363" s="1">
        <f>18/12+0.5%*E363/12</f>
        <v>364.97097809041628</v>
      </c>
      <c r="J363" s="5">
        <f>F363+J362</f>
        <v>159064.5125028833</v>
      </c>
      <c r="K363" s="5">
        <f>G363+K362</f>
        <v>46570.965067633675</v>
      </c>
      <c r="L363" s="5">
        <f>H363+L362</f>
        <v>48209.250927308101</v>
      </c>
      <c r="M363" s="5">
        <f>I363+M362</f>
        <v>48205.843645903391</v>
      </c>
    </row>
    <row r="364" spans="1:13" x14ac:dyDescent="0.3">
      <c r="A364">
        <f t="shared" si="5"/>
        <v>351</v>
      </c>
      <c r="B364" s="5">
        <f>B363*(1+$C$1/12)+$C$3-F363</f>
        <v>671129.0250057563</v>
      </c>
      <c r="C364" s="5">
        <f>C363*(1+$C$1/12)+$C$3-G363</f>
        <v>874207.52089927567</v>
      </c>
      <c r="D364" s="5">
        <f>D363*(1+$C$1/12)+$C$3-H363</f>
        <v>875290.43683089328</v>
      </c>
      <c r="E364" s="5">
        <f>E363*(1+$C$1/12)+$C$3</f>
        <v>877691.99915408378</v>
      </c>
      <c r="F364" s="24">
        <f>B364*2%/12</f>
        <v>1118.5483750095939</v>
      </c>
      <c r="G364" s="1">
        <f>(VLOOKUP(C364,'StashAway Pricing'!$A$2:$C$8,3,TRUE)+VLOOKUP(C364,'StashAway Pricing'!$A$2:$C$8,2,TRUE)*(C364-VLOOKUP(C364,'StashAway Pricing'!$A$2:$C$8,1,TRUE)))/12</f>
        <v>295.63521355815226</v>
      </c>
      <c r="H364" s="1">
        <f>IF(D364&lt;10000,D364*1%/12,IF(D364&lt;100000,D364*0.7%/12,D364*0.5%/12))</f>
        <v>364.7043486795389</v>
      </c>
      <c r="I364" s="1">
        <f>18/12+0.5%*E364/12</f>
        <v>367.20499964753486</v>
      </c>
      <c r="J364" s="5">
        <f>F364+J363</f>
        <v>160183.06087789289</v>
      </c>
      <c r="K364" s="5">
        <f>G364+K363</f>
        <v>46866.60028119183</v>
      </c>
      <c r="L364" s="5">
        <f>H364+L363</f>
        <v>48573.955275987639</v>
      </c>
      <c r="M364" s="5">
        <f>I364+M363</f>
        <v>48573.048645550924</v>
      </c>
    </row>
    <row r="365" spans="1:13" x14ac:dyDescent="0.3">
      <c r="A365">
        <f t="shared" si="5"/>
        <v>352</v>
      </c>
      <c r="B365" s="5">
        <f>B364*(1+$C$1/12)+$C$3-F364</f>
        <v>674366.12175577541</v>
      </c>
      <c r="C365" s="5">
        <f>C364*(1+$C$1/12)+$C$3-G364</f>
        <v>879282.9232902138</v>
      </c>
      <c r="D365" s="5">
        <f>D364*(1+$C$1/12)+$C$3-H364</f>
        <v>880302.18466636818</v>
      </c>
      <c r="E365" s="5">
        <f>E364*(1+$C$1/12)+$C$3-SUM(I362:I364)</f>
        <v>881985.53510104783</v>
      </c>
      <c r="F365" s="24">
        <f>B365*2%/12</f>
        <v>1123.9435362596257</v>
      </c>
      <c r="G365" s="1">
        <f>(VLOOKUP(C365,'StashAway Pricing'!$A$2:$C$8,3,TRUE)+VLOOKUP(C365,'StashAway Pricing'!$A$2:$C$8,2,TRUE)*(C365-VLOOKUP(C365,'StashAway Pricing'!$A$2:$C$8,1,TRUE)))/12</f>
        <v>296.90406415588677</v>
      </c>
      <c r="H365" s="1">
        <f>IF(D365&lt;10000,D365*1%/12,IF(D365&lt;100000,D365*0.7%/12,D365*0.5%/12))</f>
        <v>366.79257694432005</v>
      </c>
      <c r="I365" s="1">
        <f>18/12+0.5%*E365/12</f>
        <v>368.99397295876997</v>
      </c>
      <c r="J365" s="5">
        <f>F365+J364</f>
        <v>161307.0044141525</v>
      </c>
      <c r="K365" s="5">
        <f>G365+K364</f>
        <v>47163.504345347719</v>
      </c>
      <c r="L365" s="5">
        <f>H365+L364</f>
        <v>48940.747852931956</v>
      </c>
      <c r="M365" s="5">
        <f>I365+M364</f>
        <v>48942.042618509695</v>
      </c>
    </row>
    <row r="366" spans="1:13" x14ac:dyDescent="0.3">
      <c r="A366">
        <f t="shared" si="5"/>
        <v>353</v>
      </c>
      <c r="B366" s="5">
        <f>B365*(1+$C$1/12)+$C$3-F365</f>
        <v>677614.00882829458</v>
      </c>
      <c r="C366" s="5">
        <f>C365*(1+$C$1/12)+$C$3-G365</f>
        <v>884382.43384250894</v>
      </c>
      <c r="D366" s="5">
        <f>D365*(1+$C$1/12)+$C$3-H365</f>
        <v>885336.90301275556</v>
      </c>
      <c r="E366" s="5">
        <f>E365*(1+$C$1/12)+$C$3</f>
        <v>887395.462776553</v>
      </c>
      <c r="F366" s="24">
        <f>B366*2%/12</f>
        <v>1129.356681380491</v>
      </c>
      <c r="G366" s="1">
        <f>(VLOOKUP(C366,'StashAway Pricing'!$A$2:$C$8,3,TRUE)+VLOOKUP(C366,'StashAway Pricing'!$A$2:$C$8,2,TRUE)*(C366-VLOOKUP(C366,'StashAway Pricing'!$A$2:$C$8,1,TRUE)))/12</f>
        <v>298.17894179396058</v>
      </c>
      <c r="H366" s="1">
        <f>IF(D366&lt;10000,D366*1%/12,IF(D366&lt;100000,D366*0.7%/12,D366*0.5%/12))</f>
        <v>368.89037625531483</v>
      </c>
      <c r="I366" s="1">
        <f>18/12+0.5%*E366/12</f>
        <v>371.24810949023043</v>
      </c>
      <c r="J366" s="5">
        <f>F366+J365</f>
        <v>162436.36109553298</v>
      </c>
      <c r="K366" s="5">
        <f>G366+K365</f>
        <v>47461.683287141677</v>
      </c>
      <c r="L366" s="5">
        <f>H366+L365</f>
        <v>49309.638229187272</v>
      </c>
      <c r="M366" s="5">
        <f>I366+M365</f>
        <v>49313.290727999927</v>
      </c>
    </row>
    <row r="367" spans="1:13" x14ac:dyDescent="0.3">
      <c r="A367">
        <f t="shared" si="5"/>
        <v>354</v>
      </c>
      <c r="B367" s="5">
        <f>B366*(1+$C$1/12)+$C$3-F366</f>
        <v>680872.72219105542</v>
      </c>
      <c r="C367" s="5">
        <f>C366*(1+$C$1/12)+$C$3-G366</f>
        <v>889506.16706992744</v>
      </c>
      <c r="D367" s="5">
        <f>D366*(1+$C$1/12)+$C$3-H366</f>
        <v>890394.69715156395</v>
      </c>
      <c r="E367" s="5">
        <f>E366*(1+$C$1/12)+$C$3</f>
        <v>892832.44009043567</v>
      </c>
      <c r="F367" s="24">
        <f>B367*2%/12</f>
        <v>1134.7878703184258</v>
      </c>
      <c r="G367" s="1">
        <f>(VLOOKUP(C367,'StashAway Pricing'!$A$2:$C$8,3,TRUE)+VLOOKUP(C367,'StashAway Pricing'!$A$2:$C$8,2,TRUE)*(C367-VLOOKUP(C367,'StashAway Pricing'!$A$2:$C$8,1,TRUE)))/12</f>
        <v>299.45987510081517</v>
      </c>
      <c r="H367" s="1">
        <f>IF(D367&lt;10000,D367*1%/12,IF(D367&lt;100000,D367*0.7%/12,D367*0.5%/12))</f>
        <v>370.99779047981832</v>
      </c>
      <c r="I367" s="1">
        <f>18/12+0.5%*E367/12</f>
        <v>373.51351670434821</v>
      </c>
      <c r="J367" s="5">
        <f>F367+J366</f>
        <v>163571.1489658514</v>
      </c>
      <c r="K367" s="5">
        <f>G367+K366</f>
        <v>47761.143162242493</v>
      </c>
      <c r="L367" s="5">
        <f>H367+L366</f>
        <v>49680.636019667094</v>
      </c>
      <c r="M367" s="5">
        <f>I367+M366</f>
        <v>49686.804244704275</v>
      </c>
    </row>
    <row r="368" spans="1:13" x14ac:dyDescent="0.3">
      <c r="A368">
        <f t="shared" si="5"/>
        <v>355</v>
      </c>
      <c r="B368" s="5">
        <f>B367*(1+$C$1/12)+$C$3-F367</f>
        <v>684142.29793169221</v>
      </c>
      <c r="C368" s="5">
        <f>C367*(1+$C$1/12)+$C$3-G367</f>
        <v>894654.23803017626</v>
      </c>
      <c r="D368" s="5">
        <f>D367*(1+$C$1/12)+$C$3-H367</f>
        <v>895475.67284684186</v>
      </c>
      <c r="E368" s="5">
        <f>E367*(1+$C$1/12)+$C$3-SUM(I365:I367)</f>
        <v>897182.84669173439</v>
      </c>
      <c r="F368" s="24">
        <f>B368*2%/12</f>
        <v>1140.237163219487</v>
      </c>
      <c r="G368" s="1">
        <f>(VLOOKUP(C368,'StashAway Pricing'!$A$2:$C$8,3,TRUE)+VLOOKUP(C368,'StashAway Pricing'!$A$2:$C$8,2,TRUE)*(C368-VLOOKUP(C368,'StashAway Pricing'!$A$2:$C$8,1,TRUE)))/12</f>
        <v>300.74689284087736</v>
      </c>
      <c r="H368" s="1">
        <f>IF(D368&lt;10000,D368*1%/12,IF(D368&lt;100000,D368*0.7%/12,D368*0.5%/12))</f>
        <v>373.11486368618415</v>
      </c>
      <c r="I368" s="1">
        <f>18/12+0.5%*E368/12</f>
        <v>375.32618612155602</v>
      </c>
      <c r="J368" s="5">
        <f>F368+J367</f>
        <v>164711.38612907089</v>
      </c>
      <c r="K368" s="5">
        <f>G368+K367</f>
        <v>48061.890055083371</v>
      </c>
      <c r="L368" s="5">
        <f>H368+L367</f>
        <v>50053.750883353277</v>
      </c>
      <c r="M368" s="5">
        <f>I368+M367</f>
        <v>50062.130430825833</v>
      </c>
    </row>
    <row r="369" spans="1:13" x14ac:dyDescent="0.3">
      <c r="A369">
        <f t="shared" si="5"/>
        <v>356</v>
      </c>
      <c r="B369" s="5">
        <f>B368*(1+$C$1/12)+$C$3-F368</f>
        <v>687422.77225813107</v>
      </c>
      <c r="C369" s="5">
        <f>C368*(1+$C$1/12)+$C$3-G368</f>
        <v>899826.76232748618</v>
      </c>
      <c r="D369" s="5">
        <f>D368*(1+$C$1/12)+$C$3-H368</f>
        <v>900579.93634738983</v>
      </c>
      <c r="E369" s="5">
        <f>E368*(1+$C$1/12)+$C$3</f>
        <v>902668.76092519297</v>
      </c>
      <c r="F369" s="24">
        <f>B369*2%/12</f>
        <v>1145.7046204302185</v>
      </c>
      <c r="G369" s="1">
        <f>(VLOOKUP(C369,'StashAway Pricing'!$A$2:$C$8,3,TRUE)+VLOOKUP(C369,'StashAway Pricing'!$A$2:$C$8,2,TRUE)*(C369-VLOOKUP(C369,'StashAway Pricing'!$A$2:$C$8,1,TRUE)))/12</f>
        <v>302.04002391520493</v>
      </c>
      <c r="H369" s="1">
        <f>IF(D369&lt;10000,D369*1%/12,IF(D369&lt;100000,D369*0.7%/12,D369*0.5%/12))</f>
        <v>375.24164014474576</v>
      </c>
      <c r="I369" s="1">
        <f>18/12+0.5%*E369/12</f>
        <v>377.61198371883046</v>
      </c>
      <c r="J369" s="5">
        <f>F369+J368</f>
        <v>165857.09074950111</v>
      </c>
      <c r="K369" s="5">
        <f>G369+K368</f>
        <v>48363.930078998579</v>
      </c>
      <c r="L369" s="5">
        <f>H369+L368</f>
        <v>50428.992523498026</v>
      </c>
      <c r="M369" s="5">
        <f>I369+M368</f>
        <v>50439.742414544664</v>
      </c>
    </row>
    <row r="370" spans="1:13" x14ac:dyDescent="0.3">
      <c r="A370">
        <f t="shared" si="5"/>
        <v>357</v>
      </c>
      <c r="B370" s="5">
        <f>B369*(1+$C$1/12)+$C$3-F369</f>
        <v>690714.18149899144</v>
      </c>
      <c r="C370" s="5">
        <f>C369*(1+$C$1/12)+$C$3-G369</f>
        <v>905023.85611520824</v>
      </c>
      <c r="D370" s="5">
        <f>D369*(1+$C$1/12)+$C$3-H369</f>
        <v>905707.59438898193</v>
      </c>
      <c r="E370" s="5">
        <f>E369*(1+$C$1/12)+$C$3</f>
        <v>908182.10472981888</v>
      </c>
      <c r="F370" s="24">
        <f>B370*2%/12</f>
        <v>1151.1903024983192</v>
      </c>
      <c r="G370" s="1">
        <f>(VLOOKUP(C370,'StashAway Pricing'!$A$2:$C$8,3,TRUE)+VLOOKUP(C370,'StashAway Pricing'!$A$2:$C$8,2,TRUE)*(C370-VLOOKUP(C370,'StashAway Pricing'!$A$2:$C$8,1,TRUE)))/12</f>
        <v>303.33929736213537</v>
      </c>
      <c r="H370" s="1">
        <f>IF(D370&lt;10000,D370*1%/12,IF(D370&lt;100000,D370*0.7%/12,D370*0.5%/12))</f>
        <v>377.37816432874251</v>
      </c>
      <c r="I370" s="1">
        <f>18/12+0.5%*E370/12</f>
        <v>379.90921030409118</v>
      </c>
      <c r="J370" s="5">
        <f>F370+J369</f>
        <v>167008.28105199942</v>
      </c>
      <c r="K370" s="5">
        <f>G370+K369</f>
        <v>48667.269376360717</v>
      </c>
      <c r="L370" s="5">
        <f>H370+L369</f>
        <v>50806.370687826769</v>
      </c>
      <c r="M370" s="5">
        <f>I370+M369</f>
        <v>50819.651624848753</v>
      </c>
    </row>
    <row r="371" spans="1:13" x14ac:dyDescent="0.3">
      <c r="A371">
        <f t="shared" si="5"/>
        <v>358</v>
      </c>
      <c r="B371" s="5">
        <f>B370*(1+$C$1/12)+$C$3-F370</f>
        <v>694016.56210398802</v>
      </c>
      <c r="C371" s="5">
        <f>C370*(1+$C$1/12)+$C$3-G370</f>
        <v>910245.63609842199</v>
      </c>
      <c r="D371" s="5">
        <f>D370*(1+$C$1/12)+$C$3-H370</f>
        <v>910858.75419659796</v>
      </c>
      <c r="E371" s="5">
        <f>E370*(1+$C$1/12)+$C$3-SUM(I368:I370)</f>
        <v>912590.16787332331</v>
      </c>
      <c r="F371" s="24">
        <f>B371*2%/12</f>
        <v>1156.6942701733135</v>
      </c>
      <c r="G371" s="1">
        <f>(VLOOKUP(C371,'StashAway Pricing'!$A$2:$C$8,3,TRUE)+VLOOKUP(C371,'StashAway Pricing'!$A$2:$C$8,2,TRUE)*(C371-VLOOKUP(C371,'StashAway Pricing'!$A$2:$C$8,1,TRUE)))/12</f>
        <v>304.64474235793881</v>
      </c>
      <c r="H371" s="1">
        <f>IF(D371&lt;10000,D371*1%/12,IF(D371&lt;100000,D371*0.7%/12,D371*0.5%/12))</f>
        <v>379.52448091524917</v>
      </c>
      <c r="I371" s="1">
        <f>18/12+0.5%*E371/12</f>
        <v>381.74590328055137</v>
      </c>
      <c r="J371" s="5">
        <f>F371+J370</f>
        <v>168164.97532217274</v>
      </c>
      <c r="K371" s="5">
        <f>G371+K370</f>
        <v>48971.914118718654</v>
      </c>
      <c r="L371" s="5">
        <f>H371+L370</f>
        <v>51185.895168742019</v>
      </c>
      <c r="M371" s="5">
        <f>I371+M370</f>
        <v>51201.397528129302</v>
      </c>
    </row>
    <row r="372" spans="1:13" x14ac:dyDescent="0.3">
      <c r="A372">
        <f t="shared" si="5"/>
        <v>359</v>
      </c>
      <c r="B372" s="5">
        <f>B371*(1+$C$1/12)+$C$3-F371</f>
        <v>697329.95064433455</v>
      </c>
      <c r="C372" s="5">
        <f>C371*(1+$C$1/12)+$C$3-G371</f>
        <v>915492.21953655616</v>
      </c>
      <c r="D372" s="5">
        <f>D371*(1+$C$1/12)+$C$3-H371</f>
        <v>916033.52348666557</v>
      </c>
      <c r="E372" s="5">
        <f>E371*(1+$C$1/12)+$C$3</f>
        <v>918153.11871268984</v>
      </c>
      <c r="F372" s="24">
        <f>B372*2%/12</f>
        <v>1162.2165844072242</v>
      </c>
      <c r="G372" s="1">
        <f>(VLOOKUP(C372,'StashAway Pricing'!$A$2:$C$8,3,TRUE)+VLOOKUP(C372,'StashAway Pricing'!$A$2:$C$8,2,TRUE)*(C372-VLOOKUP(C372,'StashAway Pricing'!$A$2:$C$8,1,TRUE)))/12</f>
        <v>305.95638821747235</v>
      </c>
      <c r="H372" s="1">
        <f>IF(D372&lt;10000,D372*1%/12,IF(D372&lt;100000,D372*0.7%/12,D372*0.5%/12))</f>
        <v>381.68063478611066</v>
      </c>
      <c r="I372" s="1">
        <f>18/12+0.5%*E372/12</f>
        <v>384.0637994636208</v>
      </c>
      <c r="J372" s="5">
        <f>F372+J371</f>
        <v>169327.19190657997</v>
      </c>
      <c r="K372" s="5">
        <f>G372+K371</f>
        <v>49277.870506936124</v>
      </c>
      <c r="L372" s="5">
        <f>H372+L371</f>
        <v>51567.575803528132</v>
      </c>
      <c r="M372" s="5">
        <f>I372+M371</f>
        <v>51585.461327592922</v>
      </c>
    </row>
    <row r="373" spans="1:13" x14ac:dyDescent="0.3">
      <c r="A373">
        <f t="shared" si="5"/>
        <v>360</v>
      </c>
      <c r="B373" s="5">
        <f>B372*(1+$C$1/12)+$C$3-F372</f>
        <v>700654.38381314883</v>
      </c>
      <c r="C373" s="5">
        <f>C372*(1+$C$1/12)+$C$3-G372</f>
        <v>920763.72424602136</v>
      </c>
      <c r="D373" s="5">
        <f>D372*(1+$C$1/12)+$C$3-H372</f>
        <v>921232.01046931266</v>
      </c>
      <c r="E373" s="5">
        <f>E372*(1+$C$1/12)+$C$3</f>
        <v>923743.88430625317</v>
      </c>
      <c r="F373" s="24">
        <f>B373*2%/12</f>
        <v>1167.7573063552481</v>
      </c>
      <c r="G373" s="1">
        <f>(VLOOKUP(C373,'StashAway Pricing'!$A$2:$C$8,3,TRUE)+VLOOKUP(C373,'StashAway Pricing'!$A$2:$C$8,2,TRUE)*(C373-VLOOKUP(C373,'StashAway Pricing'!$A$2:$C$8,1,TRUE)))/12</f>
        <v>307.27426439483867</v>
      </c>
      <c r="H373" s="1">
        <f>IF(D373&lt;10000,D373*1%/12,IF(D373&lt;100000,D373*0.7%/12,D373*0.5%/12))</f>
        <v>383.84667102888028</v>
      </c>
      <c r="I373" s="1">
        <f>18/12+0.5%*E373/12</f>
        <v>386.39328512760545</v>
      </c>
      <c r="J373" s="5">
        <f>F373+J372</f>
        <v>170494.94921293523</v>
      </c>
      <c r="K373" s="5">
        <f>G373+K372</f>
        <v>49585.144771330961</v>
      </c>
      <c r="L373" s="5">
        <f>H373+L372</f>
        <v>51951.42247455701</v>
      </c>
      <c r="M373" s="5">
        <f>I373+M372</f>
        <v>51971.854612720526</v>
      </c>
    </row>
    <row r="374" spans="1:13" x14ac:dyDescent="0.3">
      <c r="B374" s="5"/>
      <c r="C374" s="5"/>
      <c r="D374" s="5"/>
      <c r="E374" s="5"/>
      <c r="F374" s="24"/>
      <c r="G374" s="1"/>
      <c r="H374" s="1"/>
      <c r="I374" s="1"/>
      <c r="J374" s="5"/>
      <c r="K374" s="5"/>
      <c r="L374" s="5"/>
      <c r="M374" s="5"/>
    </row>
    <row r="375" spans="1:13" x14ac:dyDescent="0.3">
      <c r="B375" s="5"/>
      <c r="C375" s="5"/>
      <c r="D375" s="5"/>
      <c r="E375" s="5"/>
      <c r="F375" s="24"/>
      <c r="G375" s="1"/>
      <c r="H375" s="1"/>
      <c r="I375" s="1"/>
      <c r="J375" s="5"/>
      <c r="K375" s="5"/>
      <c r="L375" s="5"/>
      <c r="M375" s="5"/>
    </row>
    <row r="376" spans="1:13" x14ac:dyDescent="0.3">
      <c r="B376" s="5"/>
      <c r="C376" s="5"/>
      <c r="D376" s="5"/>
      <c r="E376" s="5"/>
      <c r="F376" s="24"/>
      <c r="G376" s="1"/>
      <c r="H376" s="1"/>
      <c r="I376" s="1"/>
      <c r="J376" s="5"/>
      <c r="K376" s="5"/>
      <c r="L376" s="5"/>
      <c r="M376" s="5"/>
    </row>
    <row r="377" spans="1:13" x14ac:dyDescent="0.3">
      <c r="B377" s="5"/>
      <c r="C377" s="5"/>
      <c r="D377" s="5"/>
      <c r="E377" s="5"/>
      <c r="F377" s="24"/>
      <c r="G377" s="1"/>
      <c r="H377" s="1"/>
      <c r="I377" s="1"/>
      <c r="J377" s="5"/>
      <c r="K377" s="5"/>
      <c r="L377" s="5"/>
      <c r="M377" s="5"/>
    </row>
    <row r="378" spans="1:13" x14ac:dyDescent="0.3">
      <c r="B378" s="5"/>
      <c r="C378" s="5"/>
      <c r="D378" s="5"/>
      <c r="E378" s="5"/>
      <c r="F378" s="24"/>
      <c r="G378" s="1"/>
      <c r="H378" s="1"/>
      <c r="I378" s="1"/>
      <c r="J378" s="5"/>
      <c r="K378" s="5"/>
      <c r="L378" s="5"/>
      <c r="M378" s="5"/>
    </row>
    <row r="379" spans="1:13" x14ac:dyDescent="0.3">
      <c r="B379" s="5"/>
      <c r="C379" s="5"/>
      <c r="D379" s="5"/>
      <c r="E379" s="5"/>
      <c r="F379" s="24"/>
      <c r="G379" s="1"/>
      <c r="H379" s="1"/>
      <c r="I379" s="1"/>
      <c r="J379" s="5"/>
      <c r="K379" s="5"/>
      <c r="L379" s="5"/>
      <c r="M379" s="5"/>
    </row>
    <row r="380" spans="1:13" x14ac:dyDescent="0.3">
      <c r="B380" s="5"/>
      <c r="C380" s="5"/>
      <c r="D380" s="5"/>
      <c r="E380" s="5"/>
      <c r="F380" s="24"/>
      <c r="G380" s="1"/>
      <c r="H380" s="1"/>
      <c r="I380" s="1"/>
      <c r="J380" s="5"/>
      <c r="K380" s="5"/>
      <c r="L380" s="5"/>
      <c r="M380" s="5"/>
    </row>
    <row r="381" spans="1:13" x14ac:dyDescent="0.3">
      <c r="B381" s="5"/>
      <c r="C381" s="5"/>
      <c r="D381" s="5"/>
      <c r="E381" s="5"/>
      <c r="F381" s="24"/>
      <c r="G381" s="1"/>
      <c r="H381" s="1"/>
      <c r="I381" s="1"/>
      <c r="J381" s="5"/>
      <c r="K381" s="5"/>
      <c r="L381" s="5"/>
      <c r="M381" s="5"/>
    </row>
    <row r="382" spans="1:13" x14ac:dyDescent="0.3">
      <c r="B382" s="5"/>
      <c r="C382" s="5"/>
      <c r="D382" s="5"/>
      <c r="E382" s="5"/>
      <c r="F382" s="24"/>
      <c r="G382" s="1"/>
      <c r="H382" s="1"/>
      <c r="I382" s="1"/>
      <c r="J382" s="5"/>
      <c r="K382" s="5"/>
      <c r="L382" s="5"/>
      <c r="M382" s="5"/>
    </row>
    <row r="383" spans="1:13" x14ac:dyDescent="0.3">
      <c r="B383" s="5"/>
      <c r="C383" s="5"/>
      <c r="D383" s="5"/>
      <c r="E383" s="5"/>
      <c r="F383" s="24"/>
      <c r="G383" s="1"/>
      <c r="H383" s="1"/>
      <c r="I383" s="1"/>
      <c r="J383" s="5"/>
      <c r="K383" s="5"/>
      <c r="L383" s="5"/>
      <c r="M383" s="5"/>
    </row>
    <row r="384" spans="1:13" x14ac:dyDescent="0.3">
      <c r="B384" s="5"/>
      <c r="C384" s="5"/>
      <c r="D384" s="5"/>
      <c r="E384" s="5"/>
      <c r="F384" s="24"/>
      <c r="G384" s="1"/>
      <c r="H384" s="1"/>
      <c r="I384" s="1"/>
      <c r="J384" s="5"/>
      <c r="K384" s="5"/>
      <c r="L384" s="5"/>
      <c r="M384" s="5"/>
    </row>
    <row r="385" spans="2:13" x14ac:dyDescent="0.3">
      <c r="B385" s="5"/>
      <c r="C385" s="5"/>
      <c r="D385" s="5"/>
      <c r="E385" s="5"/>
      <c r="F385" s="24"/>
      <c r="G385" s="1"/>
      <c r="H385" s="1"/>
      <c r="I385" s="1"/>
      <c r="J385" s="5"/>
      <c r="K385" s="5"/>
      <c r="L385" s="5"/>
      <c r="M385" s="5"/>
    </row>
    <row r="386" spans="2:13" x14ac:dyDescent="0.3">
      <c r="B386" s="5"/>
      <c r="C386" s="5"/>
      <c r="D386" s="5"/>
      <c r="E386" s="5"/>
      <c r="F386" s="24"/>
      <c r="G386" s="1"/>
      <c r="H386" s="1"/>
      <c r="I386" s="1"/>
      <c r="J386" s="5"/>
      <c r="K386" s="5"/>
      <c r="L386" s="5"/>
      <c r="M386" s="5"/>
    </row>
    <row r="387" spans="2:13" x14ac:dyDescent="0.3">
      <c r="B387" s="5"/>
      <c r="C387" s="5"/>
      <c r="D387" s="5"/>
      <c r="E387" s="5"/>
      <c r="F387" s="24"/>
      <c r="G387" s="1"/>
      <c r="H387" s="1"/>
      <c r="I387" s="1"/>
      <c r="J387" s="5"/>
      <c r="K387" s="5"/>
      <c r="L387" s="5"/>
      <c r="M387" s="5"/>
    </row>
    <row r="388" spans="2:13" x14ac:dyDescent="0.3">
      <c r="B388" s="5"/>
      <c r="C388" s="5"/>
      <c r="D388" s="5"/>
      <c r="E388" s="5"/>
      <c r="F388" s="24"/>
      <c r="G388" s="1"/>
      <c r="H388" s="1"/>
      <c r="I388" s="1"/>
      <c r="J388" s="5"/>
      <c r="K388" s="5"/>
      <c r="L388" s="5"/>
      <c r="M388" s="5"/>
    </row>
    <row r="389" spans="2:13" x14ac:dyDescent="0.3">
      <c r="B389" s="5"/>
      <c r="C389" s="5"/>
      <c r="D389" s="5"/>
      <c r="E389" s="5"/>
      <c r="F389" s="24"/>
      <c r="G389" s="1"/>
      <c r="H389" s="1"/>
      <c r="I389" s="1"/>
      <c r="J389" s="5"/>
      <c r="K389" s="5"/>
      <c r="L389" s="5"/>
      <c r="M389" s="5"/>
    </row>
    <row r="390" spans="2:13" x14ac:dyDescent="0.3">
      <c r="B390" s="5"/>
      <c r="C390" s="5"/>
      <c r="D390" s="5"/>
      <c r="E390" s="5"/>
      <c r="F390" s="24"/>
      <c r="G390" s="1"/>
      <c r="H390" s="1"/>
      <c r="I390" s="1"/>
      <c r="J390" s="5"/>
      <c r="K390" s="5"/>
      <c r="L390" s="5"/>
      <c r="M390" s="5"/>
    </row>
    <row r="391" spans="2:13" x14ac:dyDescent="0.3">
      <c r="B391" s="5"/>
      <c r="C391" s="5"/>
      <c r="D391" s="5"/>
      <c r="E391" s="5"/>
      <c r="F391" s="24"/>
      <c r="G391" s="1"/>
      <c r="H391" s="1"/>
      <c r="I391" s="1"/>
      <c r="J391" s="5"/>
      <c r="K391" s="5"/>
      <c r="L391" s="5"/>
      <c r="M391" s="5"/>
    </row>
    <row r="392" spans="2:13" x14ac:dyDescent="0.3">
      <c r="B392" s="5"/>
      <c r="C392" s="5"/>
      <c r="D392" s="5"/>
      <c r="E392" s="5"/>
      <c r="F392" s="24"/>
      <c r="G392" s="1"/>
      <c r="H392" s="1"/>
      <c r="I392" s="1"/>
      <c r="J392" s="5"/>
      <c r="K392" s="5"/>
      <c r="L392" s="5"/>
      <c r="M392" s="5"/>
    </row>
    <row r="393" spans="2:13" x14ac:dyDescent="0.3">
      <c r="B393" s="5"/>
      <c r="C393" s="5"/>
      <c r="D393" s="5"/>
      <c r="E393" s="5"/>
      <c r="F393" s="24"/>
      <c r="G393" s="1"/>
      <c r="H393" s="1"/>
      <c r="I393" s="1"/>
      <c r="J393" s="5"/>
      <c r="K393" s="5"/>
      <c r="L393" s="5"/>
      <c r="M393" s="5"/>
    </row>
    <row r="394" spans="2:13" x14ac:dyDescent="0.3">
      <c r="B394" s="5"/>
      <c r="C394" s="5"/>
      <c r="D394" s="5"/>
      <c r="E394" s="5"/>
      <c r="F394" s="24"/>
      <c r="G394" s="1"/>
      <c r="H394" s="1"/>
      <c r="I394" s="1"/>
      <c r="J394" s="5"/>
      <c r="K394" s="5"/>
      <c r="L394" s="5"/>
      <c r="M394" s="5"/>
    </row>
    <row r="395" spans="2:13" x14ac:dyDescent="0.3">
      <c r="B395" s="5"/>
      <c r="C395" s="5"/>
      <c r="D395" s="5"/>
      <c r="E395" s="5"/>
      <c r="F395" s="24"/>
      <c r="G395" s="1"/>
      <c r="H395" s="1"/>
      <c r="I395" s="1"/>
      <c r="J395" s="5"/>
      <c r="K395" s="5"/>
      <c r="L395" s="5"/>
      <c r="M395" s="5"/>
    </row>
    <row r="396" spans="2:13" x14ac:dyDescent="0.3">
      <c r="B396" s="5"/>
      <c r="C396" s="5"/>
      <c r="D396" s="5"/>
      <c r="E396" s="5"/>
      <c r="F396" s="24"/>
      <c r="G396" s="1"/>
      <c r="H396" s="1"/>
      <c r="I396" s="1"/>
      <c r="J396" s="5"/>
      <c r="K396" s="5"/>
      <c r="L396" s="5"/>
      <c r="M396" s="5"/>
    </row>
    <row r="397" spans="2:13" x14ac:dyDescent="0.3">
      <c r="B397" s="5"/>
      <c r="C397" s="5"/>
      <c r="D397" s="5"/>
      <c r="E397" s="5"/>
      <c r="F397" s="24"/>
      <c r="G397" s="1"/>
      <c r="H397" s="1"/>
      <c r="I397" s="1"/>
      <c r="J397" s="5"/>
      <c r="K397" s="5"/>
      <c r="L397" s="5"/>
      <c r="M397" s="5"/>
    </row>
    <row r="398" spans="2:13" x14ac:dyDescent="0.3">
      <c r="B398" s="5"/>
      <c r="C398" s="5"/>
      <c r="D398" s="5"/>
      <c r="E398" s="5"/>
      <c r="F398" s="24"/>
      <c r="G398" s="1"/>
      <c r="H398" s="1"/>
      <c r="I398" s="1"/>
      <c r="J398" s="5"/>
      <c r="K398" s="5"/>
      <c r="L398" s="5"/>
      <c r="M398" s="5"/>
    </row>
    <row r="399" spans="2:13" x14ac:dyDescent="0.3">
      <c r="B399" s="5"/>
      <c r="C399" s="5"/>
      <c r="D399" s="5"/>
      <c r="E399" s="5"/>
      <c r="F399" s="24"/>
      <c r="G399" s="1"/>
      <c r="H399" s="1"/>
      <c r="I399" s="1"/>
      <c r="J399" s="5"/>
      <c r="K399" s="5"/>
      <c r="L399" s="5"/>
      <c r="M399" s="5"/>
    </row>
    <row r="400" spans="2:13" x14ac:dyDescent="0.3">
      <c r="B400" s="5"/>
      <c r="C400" s="5"/>
      <c r="D400" s="5"/>
      <c r="E400" s="5"/>
      <c r="F400" s="24"/>
      <c r="G400" s="1"/>
      <c r="H400" s="1"/>
      <c r="I400" s="1"/>
      <c r="J400" s="5"/>
      <c r="K400" s="5"/>
      <c r="L400" s="5"/>
      <c r="M400" s="5"/>
    </row>
    <row r="401" spans="2:13" x14ac:dyDescent="0.3">
      <c r="B401" s="5"/>
      <c r="C401" s="5"/>
      <c r="D401" s="5"/>
      <c r="E401" s="5"/>
      <c r="F401" s="24"/>
      <c r="G401" s="1"/>
      <c r="H401" s="1"/>
      <c r="I401" s="1"/>
      <c r="J401" s="5"/>
      <c r="K401" s="5"/>
      <c r="L401" s="5"/>
      <c r="M401" s="5"/>
    </row>
    <row r="402" spans="2:13" x14ac:dyDescent="0.3">
      <c r="B402" s="5"/>
      <c r="C402" s="5"/>
      <c r="D402" s="5"/>
      <c r="E402" s="5"/>
      <c r="F402" s="24"/>
      <c r="G402" s="1"/>
      <c r="H402" s="1"/>
      <c r="I402" s="1"/>
      <c r="J402" s="5"/>
      <c r="K402" s="5"/>
      <c r="L402" s="5"/>
      <c r="M402" s="5"/>
    </row>
    <row r="403" spans="2:13" x14ac:dyDescent="0.3">
      <c r="B403" s="5"/>
      <c r="C403" s="5"/>
      <c r="D403" s="5"/>
      <c r="E403" s="5"/>
      <c r="F403" s="24"/>
      <c r="G403" s="1"/>
      <c r="H403" s="1"/>
      <c r="I403" s="1"/>
      <c r="J403" s="5"/>
      <c r="K403" s="5"/>
      <c r="L403" s="5"/>
      <c r="M403" s="5"/>
    </row>
    <row r="404" spans="2:13" x14ac:dyDescent="0.3">
      <c r="B404" s="5"/>
      <c r="C404" s="5"/>
      <c r="D404" s="5"/>
      <c r="E404" s="5"/>
      <c r="F404" s="24"/>
      <c r="G404" s="1"/>
      <c r="H404" s="1"/>
      <c r="I404" s="1"/>
      <c r="J404" s="5"/>
      <c r="K404" s="5"/>
      <c r="L404" s="5"/>
      <c r="M404" s="5"/>
    </row>
    <row r="405" spans="2:13" x14ac:dyDescent="0.3">
      <c r="B405" s="5"/>
      <c r="C405" s="5"/>
      <c r="D405" s="5"/>
      <c r="E405" s="5"/>
      <c r="F405" s="24"/>
      <c r="G405" s="1"/>
      <c r="H405" s="1"/>
      <c r="I405" s="1"/>
      <c r="J405" s="5"/>
      <c r="K405" s="5"/>
      <c r="L405" s="5"/>
      <c r="M405" s="5"/>
    </row>
    <row r="406" spans="2:13" x14ac:dyDescent="0.3">
      <c r="B406" s="5"/>
      <c r="C406" s="5"/>
      <c r="D406" s="5"/>
      <c r="E406" s="5"/>
      <c r="F406" s="24"/>
      <c r="G406" s="1"/>
      <c r="H406" s="1"/>
      <c r="I406" s="1"/>
      <c r="J406" s="5"/>
      <c r="K406" s="5"/>
      <c r="L406" s="5"/>
      <c r="M406" s="5"/>
    </row>
    <row r="407" spans="2:13" x14ac:dyDescent="0.3">
      <c r="B407" s="5"/>
      <c r="C407" s="5"/>
      <c r="D407" s="5"/>
      <c r="E407" s="5"/>
      <c r="F407" s="24"/>
      <c r="G407" s="1"/>
      <c r="H407" s="1"/>
      <c r="I407" s="1"/>
      <c r="J407" s="5"/>
      <c r="K407" s="5"/>
      <c r="L407" s="5"/>
      <c r="M407" s="5"/>
    </row>
    <row r="408" spans="2:13" x14ac:dyDescent="0.3">
      <c r="B408" s="5"/>
      <c r="C408" s="5"/>
      <c r="D408" s="5"/>
      <c r="E408" s="5"/>
      <c r="F408" s="24"/>
      <c r="G408" s="1"/>
      <c r="H408" s="1"/>
      <c r="I408" s="1"/>
      <c r="J408" s="5"/>
      <c r="K408" s="5"/>
      <c r="L408" s="5"/>
      <c r="M408" s="5"/>
    </row>
    <row r="409" spans="2:13" x14ac:dyDescent="0.3">
      <c r="B409" s="5"/>
      <c r="C409" s="5"/>
      <c r="D409" s="5"/>
      <c r="E409" s="5"/>
      <c r="F409" s="24"/>
      <c r="G409" s="1"/>
      <c r="H409" s="1"/>
      <c r="I409" s="1"/>
      <c r="J409" s="5"/>
      <c r="K409" s="5"/>
      <c r="L409" s="5"/>
      <c r="M409" s="5"/>
    </row>
    <row r="410" spans="2:13" x14ac:dyDescent="0.3">
      <c r="B410" s="5"/>
      <c r="C410" s="5"/>
      <c r="D410" s="5"/>
      <c r="E410" s="5"/>
      <c r="F410" s="24"/>
      <c r="G410" s="1"/>
      <c r="H410" s="1"/>
      <c r="I410" s="1"/>
      <c r="J410" s="5"/>
      <c r="K410" s="5"/>
      <c r="L410" s="5"/>
      <c r="M410" s="5"/>
    </row>
    <row r="411" spans="2:13" x14ac:dyDescent="0.3">
      <c r="B411" s="5"/>
      <c r="C411" s="5"/>
      <c r="D411" s="5"/>
      <c r="E411" s="5"/>
      <c r="F411" s="24"/>
      <c r="G411" s="1"/>
      <c r="H411" s="1"/>
      <c r="I411" s="1"/>
      <c r="J411" s="5"/>
      <c r="K411" s="5"/>
      <c r="L411" s="5"/>
      <c r="M411" s="5"/>
    </row>
    <row r="412" spans="2:13" x14ac:dyDescent="0.3">
      <c r="B412" s="5"/>
      <c r="C412" s="5"/>
      <c r="D412" s="5"/>
      <c r="E412" s="5"/>
      <c r="F412" s="24"/>
      <c r="G412" s="1"/>
      <c r="H412" s="1"/>
      <c r="I412" s="1"/>
      <c r="J412" s="5"/>
      <c r="K412" s="5"/>
      <c r="L412" s="5"/>
      <c r="M412" s="5"/>
    </row>
    <row r="413" spans="2:13" x14ac:dyDescent="0.3">
      <c r="B413" s="5"/>
      <c r="C413" s="5"/>
      <c r="D413" s="5"/>
      <c r="E413" s="5"/>
      <c r="F413" s="24"/>
      <c r="G413" s="1"/>
      <c r="H413" s="1"/>
      <c r="I413" s="1"/>
      <c r="J413" s="5"/>
      <c r="K413" s="5"/>
      <c r="L413" s="5"/>
      <c r="M413" s="5"/>
    </row>
    <row r="414" spans="2:13" x14ac:dyDescent="0.3">
      <c r="B414" s="5"/>
      <c r="C414" s="5"/>
      <c r="D414" s="5"/>
      <c r="E414" s="5"/>
      <c r="F414" s="24"/>
      <c r="G414" s="1"/>
      <c r="H414" s="1"/>
      <c r="I414" s="1"/>
      <c r="J414" s="5"/>
      <c r="K414" s="5"/>
      <c r="L414" s="5"/>
      <c r="M414" s="5"/>
    </row>
    <row r="415" spans="2:13" x14ac:dyDescent="0.3">
      <c r="B415" s="5"/>
      <c r="C415" s="5"/>
      <c r="D415" s="5"/>
      <c r="E415" s="5"/>
      <c r="F415" s="24"/>
      <c r="G415" s="1"/>
      <c r="H415" s="1"/>
      <c r="I415" s="1"/>
      <c r="J415" s="5"/>
      <c r="K415" s="5"/>
      <c r="L415" s="5"/>
      <c r="M415" s="5"/>
    </row>
    <row r="416" spans="2:13" x14ac:dyDescent="0.3">
      <c r="B416" s="5"/>
      <c r="C416" s="5"/>
      <c r="D416" s="5"/>
      <c r="E416" s="5"/>
      <c r="F416" s="24"/>
      <c r="G416" s="1"/>
      <c r="H416" s="1"/>
      <c r="I416" s="1"/>
      <c r="J416" s="5"/>
      <c r="K416" s="5"/>
      <c r="L416" s="5"/>
      <c r="M416" s="5"/>
    </row>
    <row r="417" spans="2:13" x14ac:dyDescent="0.3">
      <c r="B417" s="5"/>
      <c r="C417" s="5"/>
      <c r="D417" s="5"/>
      <c r="E417" s="5"/>
      <c r="F417" s="24"/>
      <c r="G417" s="1"/>
      <c r="H417" s="1"/>
      <c r="I417" s="1"/>
      <c r="J417" s="5"/>
      <c r="K417" s="5"/>
      <c r="L417" s="5"/>
      <c r="M417" s="5"/>
    </row>
    <row r="418" spans="2:13" x14ac:dyDescent="0.3">
      <c r="B418" s="5"/>
      <c r="C418" s="5"/>
      <c r="D418" s="5"/>
      <c r="E418" s="5"/>
      <c r="F418" s="24"/>
      <c r="G418" s="1"/>
      <c r="H418" s="1"/>
      <c r="I418" s="1"/>
      <c r="J418" s="5"/>
      <c r="K418" s="5"/>
      <c r="L418" s="5"/>
      <c r="M418" s="5"/>
    </row>
    <row r="419" spans="2:13" x14ac:dyDescent="0.3">
      <c r="B419" s="5"/>
      <c r="C419" s="5"/>
      <c r="D419" s="5"/>
      <c r="E419" s="5"/>
      <c r="F419" s="24"/>
      <c r="G419" s="1"/>
      <c r="H419" s="1"/>
      <c r="I419" s="1"/>
      <c r="J419" s="5"/>
      <c r="K419" s="5"/>
      <c r="L419" s="5"/>
      <c r="M419" s="5"/>
    </row>
    <row r="420" spans="2:13" x14ac:dyDescent="0.3">
      <c r="B420" s="5"/>
      <c r="C420" s="5"/>
      <c r="D420" s="5"/>
      <c r="E420" s="5"/>
      <c r="F420" s="24"/>
      <c r="G420" s="1"/>
      <c r="H420" s="1"/>
      <c r="I420" s="1"/>
      <c r="J420" s="5"/>
      <c r="K420" s="5"/>
      <c r="L420" s="5"/>
      <c r="M420" s="5"/>
    </row>
    <row r="421" spans="2:13" x14ac:dyDescent="0.3">
      <c r="B421" s="5"/>
      <c r="C421" s="5"/>
      <c r="D421" s="5"/>
      <c r="E421" s="5"/>
      <c r="F421" s="24"/>
      <c r="G421" s="1"/>
      <c r="H421" s="1"/>
      <c r="I421" s="1"/>
      <c r="J421" s="5"/>
      <c r="K421" s="5"/>
      <c r="L421" s="5"/>
      <c r="M421" s="5"/>
    </row>
    <row r="422" spans="2:13" x14ac:dyDescent="0.3">
      <c r="B422" s="5"/>
      <c r="C422" s="5"/>
      <c r="D422" s="5"/>
      <c r="E422" s="5"/>
      <c r="F422" s="24"/>
      <c r="G422" s="1"/>
      <c r="H422" s="1"/>
      <c r="I422" s="1"/>
      <c r="J422" s="5"/>
      <c r="K422" s="5"/>
      <c r="L422" s="5"/>
      <c r="M422" s="5"/>
    </row>
    <row r="423" spans="2:13" x14ac:dyDescent="0.3">
      <c r="B423" s="5"/>
      <c r="C423" s="5"/>
      <c r="D423" s="5"/>
      <c r="E423" s="5"/>
      <c r="F423" s="24"/>
      <c r="G423" s="1"/>
      <c r="H423" s="1"/>
      <c r="I423" s="1"/>
      <c r="J423" s="5"/>
      <c r="K423" s="5"/>
      <c r="L423" s="5"/>
      <c r="M423" s="5"/>
    </row>
    <row r="424" spans="2:13" x14ac:dyDescent="0.3">
      <c r="B424" s="5"/>
      <c r="C424" s="5"/>
      <c r="D424" s="5"/>
      <c r="E424" s="5"/>
      <c r="F424" s="24"/>
      <c r="G424" s="1"/>
      <c r="H424" s="1"/>
      <c r="I424" s="1"/>
      <c r="J424" s="5"/>
      <c r="K424" s="5"/>
      <c r="L424" s="5"/>
      <c r="M424" s="5"/>
    </row>
    <row r="425" spans="2:13" x14ac:dyDescent="0.3">
      <c r="B425" s="5"/>
      <c r="C425" s="5"/>
      <c r="D425" s="5"/>
      <c r="E425" s="5"/>
      <c r="F425" s="24"/>
      <c r="G425" s="1"/>
      <c r="H425" s="1"/>
      <c r="I425" s="1"/>
      <c r="J425" s="5"/>
      <c r="K425" s="5"/>
      <c r="L425" s="5"/>
      <c r="M425" s="5"/>
    </row>
    <row r="426" spans="2:13" x14ac:dyDescent="0.3">
      <c r="B426" s="5"/>
      <c r="C426" s="5"/>
      <c r="D426" s="5"/>
      <c r="E426" s="5"/>
      <c r="F426" s="24"/>
      <c r="G426" s="1"/>
      <c r="H426" s="1"/>
      <c r="I426" s="1"/>
      <c r="J426" s="5"/>
      <c r="K426" s="5"/>
      <c r="L426" s="5"/>
      <c r="M426" s="5"/>
    </row>
    <row r="427" spans="2:13" x14ac:dyDescent="0.3">
      <c r="B427" s="5"/>
      <c r="C427" s="5"/>
      <c r="D427" s="5"/>
      <c r="E427" s="5"/>
      <c r="F427" s="24"/>
      <c r="G427" s="1"/>
      <c r="H427" s="1"/>
      <c r="I427" s="1"/>
      <c r="J427" s="5"/>
      <c r="K427" s="5"/>
      <c r="L427" s="5"/>
      <c r="M427" s="5"/>
    </row>
    <row r="428" spans="2:13" x14ac:dyDescent="0.3">
      <c r="B428" s="5"/>
      <c r="C428" s="5"/>
      <c r="D428" s="5"/>
      <c r="E428" s="5"/>
      <c r="F428" s="24"/>
      <c r="G428" s="1"/>
      <c r="H428" s="1"/>
      <c r="I428" s="1"/>
      <c r="J428" s="5"/>
      <c r="K428" s="5"/>
      <c r="L428" s="5"/>
      <c r="M428" s="5"/>
    </row>
    <row r="429" spans="2:13" x14ac:dyDescent="0.3">
      <c r="B429" s="5"/>
      <c r="C429" s="5"/>
      <c r="D429" s="5"/>
      <c r="E429" s="5"/>
      <c r="F429" s="24"/>
      <c r="G429" s="1"/>
      <c r="H429" s="1"/>
      <c r="I429" s="1"/>
      <c r="J429" s="5"/>
      <c r="K429" s="5"/>
      <c r="L429" s="5"/>
      <c r="M429" s="5"/>
    </row>
    <row r="430" spans="2:13" x14ac:dyDescent="0.3">
      <c r="B430" s="5"/>
      <c r="C430" s="5"/>
      <c r="D430" s="5"/>
      <c r="E430" s="5"/>
      <c r="F430" s="24"/>
      <c r="G430" s="1"/>
      <c r="H430" s="1"/>
      <c r="I430" s="1"/>
      <c r="J430" s="5"/>
      <c r="K430" s="5"/>
      <c r="L430" s="5"/>
      <c r="M430" s="5"/>
    </row>
    <row r="431" spans="2:13" x14ac:dyDescent="0.3">
      <c r="B431" s="5"/>
      <c r="C431" s="5"/>
      <c r="D431" s="5"/>
      <c r="E431" s="5"/>
      <c r="F431" s="24"/>
      <c r="G431" s="1"/>
      <c r="H431" s="1"/>
      <c r="I431" s="1"/>
      <c r="J431" s="5"/>
      <c r="K431" s="5"/>
      <c r="L431" s="5"/>
      <c r="M431" s="5"/>
    </row>
    <row r="432" spans="2:13" x14ac:dyDescent="0.3">
      <c r="B432" s="5"/>
      <c r="C432" s="5"/>
      <c r="D432" s="5"/>
      <c r="E432" s="5"/>
      <c r="F432" s="24"/>
      <c r="G432" s="1"/>
      <c r="H432" s="1"/>
      <c r="I432" s="1"/>
      <c r="J432" s="5"/>
      <c r="K432" s="5"/>
      <c r="L432" s="5"/>
      <c r="M432" s="5"/>
    </row>
    <row r="433" spans="1:13" x14ac:dyDescent="0.3">
      <c r="B433" s="5"/>
      <c r="C433" s="5"/>
      <c r="D433" s="5"/>
      <c r="E433" s="5"/>
      <c r="F433" s="24"/>
      <c r="G433" s="1"/>
      <c r="H433" s="1"/>
      <c r="I433" s="1"/>
      <c r="J433" s="5"/>
      <c r="K433" s="5"/>
      <c r="L433" s="5"/>
      <c r="M433" s="5"/>
    </row>
    <row r="434" spans="1:13" x14ac:dyDescent="0.3">
      <c r="A434" s="3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B01A1-D8C3-4D4B-8CDC-EDCAF365AFD8}">
  <dimension ref="A3:H11"/>
  <sheetViews>
    <sheetView workbookViewId="0">
      <selection activeCell="E11" sqref="E11"/>
    </sheetView>
  </sheetViews>
  <sheetFormatPr defaultRowHeight="14.4" x14ac:dyDescent="0.3"/>
  <cols>
    <col min="1" max="1" width="13.33203125" bestFit="1" customWidth="1"/>
    <col min="2" max="2" width="13.33203125" customWidth="1"/>
    <col min="3" max="5" width="12.5546875" style="12" customWidth="1"/>
    <col min="6" max="6" width="3.6640625" customWidth="1"/>
    <col min="7" max="7" width="12.88671875" customWidth="1"/>
    <col min="8" max="8" width="13.109375" customWidth="1"/>
    <col min="10" max="10" width="13.33203125" bestFit="1" customWidth="1"/>
    <col min="11" max="11" width="9.5546875" bestFit="1" customWidth="1"/>
  </cols>
  <sheetData>
    <row r="3" spans="1:8" ht="43.2" x14ac:dyDescent="0.3">
      <c r="A3" s="14" t="s">
        <v>2</v>
      </c>
      <c r="B3" s="14" t="s">
        <v>12</v>
      </c>
      <c r="C3" s="14" t="s">
        <v>0</v>
      </c>
      <c r="D3" s="14" t="s">
        <v>3</v>
      </c>
      <c r="E3" s="15" t="s">
        <v>1</v>
      </c>
      <c r="G3" s="8" t="s">
        <v>10</v>
      </c>
      <c r="H3" s="8" t="s">
        <v>11</v>
      </c>
    </row>
    <row r="4" spans="1:8" x14ac:dyDescent="0.3">
      <c r="A4" s="5">
        <v>10000</v>
      </c>
      <c r="B4" s="5">
        <f>2%*A4</f>
        <v>200</v>
      </c>
      <c r="C4" s="9">
        <f>1%*A4</f>
        <v>100</v>
      </c>
      <c r="D4" s="10">
        <f>18+0.5%*A4</f>
        <v>68</v>
      </c>
      <c r="E4" s="11">
        <f>0.8%*A4</f>
        <v>80</v>
      </c>
      <c r="G4" s="6">
        <f>E4-MIN(C4:D4)</f>
        <v>12</v>
      </c>
      <c r="H4" s="5">
        <f>G4/12</f>
        <v>1</v>
      </c>
    </row>
    <row r="5" spans="1:8" x14ac:dyDescent="0.3">
      <c r="A5" s="5">
        <v>30000</v>
      </c>
      <c r="B5" s="5">
        <f t="shared" ref="B5:B11" si="0">2%*A5</f>
        <v>600</v>
      </c>
      <c r="C5" s="9">
        <f>0.7%*A5</f>
        <v>209.99999999999997</v>
      </c>
      <c r="D5" s="10">
        <f t="shared" ref="D5:D11" si="1">18+0.5%*A5</f>
        <v>168</v>
      </c>
      <c r="E5" s="11">
        <f>'StashAway Pricing'!C3+(+A5-'StashAway Pricing'!A3)*'StashAway Pricing'!B3</f>
        <v>235</v>
      </c>
      <c r="G5" s="6">
        <f t="shared" ref="G5:G11" si="2">E5-MIN(C5:D5)</f>
        <v>67</v>
      </c>
      <c r="H5" s="5">
        <f t="shared" ref="H5:H11" si="3">G5/12</f>
        <v>5.583333333333333</v>
      </c>
    </row>
    <row r="6" spans="1:8" x14ac:dyDescent="0.3">
      <c r="A6" s="5">
        <v>50000</v>
      </c>
      <c r="B6" s="5">
        <f t="shared" si="0"/>
        <v>1000</v>
      </c>
      <c r="C6" s="9">
        <f t="shared" ref="C6" si="4">0.7%*A6</f>
        <v>349.99999999999994</v>
      </c>
      <c r="D6" s="10">
        <f t="shared" si="1"/>
        <v>268</v>
      </c>
      <c r="E6" s="11">
        <f>'StashAway Pricing'!C4</f>
        <v>375</v>
      </c>
      <c r="G6" s="6">
        <f t="shared" si="2"/>
        <v>107</v>
      </c>
      <c r="H6" s="5">
        <f t="shared" si="3"/>
        <v>8.9166666666666661</v>
      </c>
    </row>
    <row r="7" spans="1:8" x14ac:dyDescent="0.3">
      <c r="A7" s="5">
        <v>100000</v>
      </c>
      <c r="B7" s="5">
        <f t="shared" si="0"/>
        <v>2000</v>
      </c>
      <c r="C7" s="9">
        <f>0.5%*A7</f>
        <v>500</v>
      </c>
      <c r="D7" s="10">
        <f t="shared" si="1"/>
        <v>518</v>
      </c>
      <c r="E7" s="11">
        <f>'StashAway Pricing'!C5</f>
        <v>675</v>
      </c>
      <c r="G7" s="6">
        <f t="shared" si="2"/>
        <v>175</v>
      </c>
      <c r="H7" s="5">
        <f t="shared" si="3"/>
        <v>14.583333333333334</v>
      </c>
    </row>
    <row r="8" spans="1:8" x14ac:dyDescent="0.3">
      <c r="A8" s="5">
        <f>250000</f>
        <v>250000</v>
      </c>
      <c r="B8" s="5">
        <f t="shared" si="0"/>
        <v>5000</v>
      </c>
      <c r="C8" s="9">
        <f>0.5%*A8</f>
        <v>1250</v>
      </c>
      <c r="D8" s="10">
        <f t="shared" si="1"/>
        <v>1268</v>
      </c>
      <c r="E8" s="11">
        <f>'StashAway Pricing'!C6</f>
        <v>1425</v>
      </c>
      <c r="G8" s="6">
        <f t="shared" si="2"/>
        <v>175</v>
      </c>
      <c r="H8" s="5">
        <f t="shared" si="3"/>
        <v>14.583333333333334</v>
      </c>
    </row>
    <row r="9" spans="1:8" x14ac:dyDescent="0.3">
      <c r="A9" s="5">
        <v>500000</v>
      </c>
      <c r="B9" s="5">
        <f t="shared" si="0"/>
        <v>10000</v>
      </c>
      <c r="C9" s="9">
        <f t="shared" ref="C9:C11" si="5">0.5%*A9</f>
        <v>2500</v>
      </c>
      <c r="D9" s="10">
        <f t="shared" si="1"/>
        <v>2518</v>
      </c>
      <c r="E9" s="11">
        <f>'StashAway Pricing'!C7</f>
        <v>2425</v>
      </c>
      <c r="G9" s="6">
        <f t="shared" si="2"/>
        <v>-75</v>
      </c>
      <c r="H9" s="5">
        <f t="shared" si="3"/>
        <v>-6.25</v>
      </c>
    </row>
    <row r="10" spans="1:8" x14ac:dyDescent="0.3">
      <c r="A10" s="5">
        <v>1000000</v>
      </c>
      <c r="B10" s="5">
        <f t="shared" si="0"/>
        <v>20000</v>
      </c>
      <c r="C10" s="9">
        <f t="shared" si="5"/>
        <v>5000</v>
      </c>
      <c r="D10" s="10">
        <f t="shared" si="1"/>
        <v>5018</v>
      </c>
      <c r="E10" s="11">
        <f>'StashAway Pricing'!C8</f>
        <v>3925</v>
      </c>
      <c r="G10" s="6">
        <f t="shared" si="2"/>
        <v>-1075</v>
      </c>
      <c r="H10" s="5">
        <f t="shared" si="3"/>
        <v>-89.583333333333329</v>
      </c>
    </row>
    <row r="11" spans="1:8" x14ac:dyDescent="0.3">
      <c r="A11" s="5">
        <v>2000000</v>
      </c>
      <c r="B11" s="5">
        <f t="shared" si="0"/>
        <v>40000</v>
      </c>
      <c r="C11" s="9">
        <f t="shared" si="5"/>
        <v>10000</v>
      </c>
      <c r="D11" s="10">
        <f t="shared" si="1"/>
        <v>10018</v>
      </c>
      <c r="E11" s="11">
        <f>E10+'StashAway Pricing'!B8*(A11-'StashAway Pricing'!A8)</f>
        <v>5925</v>
      </c>
      <c r="G11" s="6">
        <f t="shared" si="2"/>
        <v>-4075</v>
      </c>
      <c r="H11" s="5">
        <f t="shared" si="3"/>
        <v>-339.58333333333331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4F6FC-C990-435E-AB36-BE8485B7050D}">
  <dimension ref="A1:H8"/>
  <sheetViews>
    <sheetView workbookViewId="0">
      <selection activeCell="F9" sqref="F5:H9"/>
    </sheetView>
  </sheetViews>
  <sheetFormatPr defaultRowHeight="14.4" x14ac:dyDescent="0.3"/>
  <cols>
    <col min="1" max="2" width="10.5546875" bestFit="1" customWidth="1"/>
    <col min="3" max="3" width="9.5546875" bestFit="1" customWidth="1"/>
  </cols>
  <sheetData>
    <row r="1" spans="1:8" x14ac:dyDescent="0.3">
      <c r="A1" t="s">
        <v>23</v>
      </c>
      <c r="B1" t="s">
        <v>24</v>
      </c>
      <c r="C1" t="s">
        <v>25</v>
      </c>
    </row>
    <row r="2" spans="1:8" x14ac:dyDescent="0.3">
      <c r="A2">
        <v>0</v>
      </c>
      <c r="B2" s="3">
        <v>8.0000000000000002E-3</v>
      </c>
    </row>
    <row r="3" spans="1:8" x14ac:dyDescent="0.3">
      <c r="A3" s="5">
        <v>25000</v>
      </c>
      <c r="B3" s="4">
        <f t="shared" ref="B3:B8" si="0">B2-0.1%</f>
        <v>7.0000000000000001E-3</v>
      </c>
      <c r="C3" s="2">
        <f>B2*A3</f>
        <v>200</v>
      </c>
    </row>
    <row r="4" spans="1:8" x14ac:dyDescent="0.3">
      <c r="A4" s="5">
        <v>50000</v>
      </c>
      <c r="B4" s="4">
        <f t="shared" si="0"/>
        <v>6.0000000000000001E-3</v>
      </c>
      <c r="C4" s="2">
        <f>C3+(A4-A3)*B3</f>
        <v>375</v>
      </c>
    </row>
    <row r="5" spans="1:8" x14ac:dyDescent="0.3">
      <c r="A5" s="5">
        <v>100000</v>
      </c>
      <c r="B5" s="4">
        <f t="shared" si="0"/>
        <v>5.0000000000000001E-3</v>
      </c>
      <c r="C5" s="2">
        <f>C4+(A5-A4)*B4</f>
        <v>675</v>
      </c>
    </row>
    <row r="6" spans="1:8" x14ac:dyDescent="0.3">
      <c r="A6" s="5">
        <v>250000</v>
      </c>
      <c r="B6" s="4">
        <f t="shared" si="0"/>
        <v>4.0000000000000001E-3</v>
      </c>
      <c r="C6" s="2">
        <f>C5+(A6-A5)*B5</f>
        <v>1425</v>
      </c>
    </row>
    <row r="7" spans="1:8" x14ac:dyDescent="0.3">
      <c r="A7" s="5">
        <v>500000</v>
      </c>
      <c r="B7" s="4">
        <f t="shared" si="0"/>
        <v>3.0000000000000001E-3</v>
      </c>
      <c r="C7" s="2">
        <f>C6+(A7-A6)*B6</f>
        <v>2425</v>
      </c>
    </row>
    <row r="8" spans="1:8" x14ac:dyDescent="0.3">
      <c r="A8" s="5">
        <v>1000000</v>
      </c>
      <c r="B8" s="4">
        <f t="shared" si="0"/>
        <v>2E-3</v>
      </c>
      <c r="C8" s="2">
        <f>C7+(A8-A7)*B7</f>
        <v>3925</v>
      </c>
      <c r="H8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Lifetime comparison</vt:lpstr>
      <vt:lpstr>Static Comparison</vt:lpstr>
      <vt:lpstr>StashAway 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Tai Zhi</cp:lastModifiedBy>
  <dcterms:created xsi:type="dcterms:W3CDTF">2018-03-22T01:19:02Z</dcterms:created>
  <dcterms:modified xsi:type="dcterms:W3CDTF">2018-05-16T15:01:48Z</dcterms:modified>
</cp:coreProperties>
</file>